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mc:AlternateContent xmlns:mc="http://schemas.openxmlformats.org/markup-compatibility/2006">
    <mc:Choice Requires="x15">
      <x15ac:absPath xmlns:x15ac="http://schemas.microsoft.com/office/spreadsheetml/2010/11/ac" url="G:\Mi unidad\2021\CONTROL INTERNO 2021\Matriz de Administración de Riesgos\0. Formatos\"/>
    </mc:Choice>
  </mc:AlternateContent>
  <bookViews>
    <workbookView xWindow="0" yWindow="0" windowWidth="22260" windowHeight="12645" tabRatio="729" activeTab="3"/>
  </bookViews>
  <sheets>
    <sheet name="Instructivo de Llenado" sheetId="19" r:id="rId1"/>
    <sheet name="Información General" sheetId="6" r:id="rId2"/>
    <sheet name="Ejes Rectores" sheetId="8" state="hidden" r:id="rId3"/>
    <sheet name="Matriz Administación Riesgos" sheetId="3" r:id="rId4"/>
    <sheet name="Mapa de Riesgos" sheetId="18" r:id="rId5"/>
    <sheet name="Método de Evaluación" sheetId="5" r:id="rId6"/>
  </sheets>
  <definedNames>
    <definedName name="_xlnm.Print_Titles" localSheetId="3">'Matriz Administación Riesgos'!$2:$6</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H192" i="3" l="1"/>
  <c r="CH191" i="3"/>
  <c r="CH190" i="3"/>
  <c r="CH189" i="3"/>
  <c r="CH188" i="3"/>
  <c r="CH187" i="3"/>
  <c r="CH186" i="3"/>
  <c r="CH185" i="3"/>
  <c r="CH184" i="3"/>
  <c r="CH183" i="3"/>
  <c r="CH182" i="3"/>
  <c r="CH181" i="3"/>
  <c r="CH180" i="3"/>
  <c r="CH179" i="3"/>
  <c r="CH178" i="3"/>
  <c r="CH177" i="3"/>
  <c r="CH176" i="3"/>
  <c r="CH175" i="3"/>
  <c r="CH174" i="3"/>
  <c r="CH173" i="3"/>
  <c r="CH172" i="3"/>
  <c r="CH171" i="3"/>
  <c r="CH170" i="3"/>
  <c r="CH169" i="3"/>
  <c r="CH168" i="3"/>
  <c r="CH167" i="3"/>
  <c r="CH166" i="3"/>
  <c r="CH165" i="3"/>
  <c r="CH164" i="3"/>
  <c r="CH163" i="3"/>
  <c r="CH162" i="3"/>
  <c r="CH161" i="3"/>
  <c r="CH160" i="3"/>
  <c r="CH159" i="3"/>
  <c r="CH158" i="3"/>
  <c r="CH157" i="3"/>
  <c r="CH156" i="3"/>
  <c r="CH155" i="3"/>
  <c r="CH154" i="3"/>
  <c r="CH153" i="3"/>
  <c r="CH152" i="3"/>
  <c r="CH151" i="3"/>
  <c r="CH150" i="3"/>
  <c r="CH149" i="3"/>
  <c r="CH148" i="3"/>
  <c r="CH147" i="3"/>
  <c r="CH146" i="3"/>
  <c r="CH145" i="3"/>
  <c r="CH144" i="3"/>
  <c r="CH143" i="3"/>
  <c r="CH142" i="3"/>
  <c r="CH141" i="3"/>
  <c r="CH140" i="3"/>
  <c r="CH139" i="3"/>
  <c r="CH138" i="3"/>
  <c r="CH137" i="3"/>
  <c r="CH136" i="3"/>
  <c r="CH135" i="3"/>
  <c r="CH134" i="3"/>
  <c r="CH133" i="3"/>
  <c r="CH132" i="3"/>
  <c r="CH131" i="3"/>
  <c r="CH130" i="3"/>
  <c r="CH129" i="3"/>
  <c r="CH128" i="3"/>
  <c r="CH127" i="3"/>
  <c r="CH126" i="3"/>
  <c r="CH125" i="3"/>
  <c r="CH124" i="3"/>
  <c r="CH123" i="3"/>
  <c r="CH122" i="3"/>
  <c r="CH121" i="3"/>
  <c r="CH120" i="3"/>
  <c r="CH119" i="3"/>
  <c r="CH118" i="3"/>
  <c r="CH117" i="3"/>
  <c r="CH116" i="3"/>
  <c r="CH115" i="3"/>
  <c r="CH114" i="3"/>
  <c r="CH113" i="3"/>
  <c r="CH112" i="3"/>
  <c r="CH111" i="3"/>
  <c r="CH110" i="3"/>
  <c r="CH109" i="3"/>
  <c r="CH108" i="3"/>
  <c r="CH107" i="3"/>
  <c r="CH106" i="3"/>
  <c r="CH105" i="3"/>
  <c r="CH104" i="3"/>
  <c r="CH103" i="3"/>
  <c r="CH102" i="3"/>
  <c r="CH101" i="3"/>
  <c r="CH100" i="3"/>
  <c r="CH99" i="3"/>
  <c r="CH98" i="3"/>
  <c r="CH97" i="3"/>
  <c r="CH96" i="3"/>
  <c r="CH95" i="3"/>
  <c r="CH94" i="3"/>
  <c r="CH93" i="3"/>
  <c r="CH92" i="3"/>
  <c r="CH91" i="3"/>
  <c r="CH90" i="3"/>
  <c r="CH89" i="3"/>
  <c r="CH88" i="3"/>
  <c r="CH87" i="3"/>
  <c r="CH86" i="3"/>
  <c r="CH85" i="3"/>
  <c r="CH84" i="3"/>
  <c r="CH83" i="3"/>
  <c r="CH82" i="3"/>
  <c r="CH81" i="3"/>
  <c r="CH80" i="3"/>
  <c r="CH79" i="3"/>
  <c r="CH78" i="3"/>
  <c r="CH77" i="3"/>
  <c r="CH76" i="3"/>
  <c r="CH75" i="3"/>
  <c r="CH74" i="3"/>
  <c r="CH73" i="3"/>
  <c r="CH72" i="3"/>
  <c r="CH71" i="3"/>
  <c r="CH70" i="3"/>
  <c r="CH69" i="3"/>
  <c r="CH68" i="3"/>
  <c r="CH67" i="3"/>
  <c r="CH66" i="3"/>
  <c r="CH65" i="3"/>
  <c r="CH64" i="3"/>
  <c r="CH63" i="3"/>
  <c r="CH62" i="3"/>
  <c r="CH61" i="3"/>
  <c r="CH60" i="3"/>
  <c r="CH59" i="3"/>
  <c r="CH58" i="3"/>
  <c r="CH57" i="3"/>
  <c r="CH56" i="3"/>
  <c r="CH55" i="3"/>
  <c r="CH54" i="3"/>
  <c r="CH53" i="3"/>
  <c r="CH52" i="3"/>
  <c r="CH51" i="3"/>
  <c r="CH50" i="3"/>
  <c r="CH49" i="3"/>
  <c r="CH48" i="3"/>
  <c r="CH47" i="3"/>
  <c r="CH46" i="3"/>
  <c r="CH45" i="3"/>
  <c r="CH44" i="3"/>
  <c r="CH43" i="3"/>
  <c r="CH42" i="3"/>
  <c r="CH41" i="3"/>
  <c r="CH40" i="3"/>
  <c r="CH39" i="3"/>
  <c r="CH38" i="3"/>
  <c r="CH37" i="3"/>
  <c r="CH36" i="3"/>
  <c r="CH35" i="3"/>
  <c r="CH34" i="3"/>
  <c r="CH33" i="3"/>
  <c r="CH32" i="3"/>
  <c r="CH31" i="3"/>
  <c r="CH30" i="3"/>
  <c r="CH29" i="3"/>
  <c r="CH28" i="3"/>
  <c r="CH27" i="3"/>
  <c r="CH26" i="3"/>
  <c r="CH25" i="3"/>
  <c r="CH24" i="3"/>
  <c r="CH23" i="3"/>
  <c r="CH22" i="3"/>
  <c r="CH21" i="3"/>
  <c r="CH20" i="3"/>
  <c r="CH19" i="3"/>
  <c r="CH18" i="3"/>
  <c r="CH17" i="3"/>
  <c r="CH16" i="3"/>
  <c r="CH15" i="3"/>
  <c r="CH14" i="3"/>
  <c r="CH13" i="3"/>
  <c r="BN192" i="3"/>
  <c r="BN191" i="3"/>
  <c r="BN190" i="3"/>
  <c r="BN189" i="3"/>
  <c r="BN188" i="3"/>
  <c r="BN187" i="3"/>
  <c r="BN186" i="3"/>
  <c r="BN185" i="3"/>
  <c r="BN184" i="3"/>
  <c r="BN183" i="3"/>
  <c r="BN182" i="3"/>
  <c r="BN181" i="3"/>
  <c r="BN180" i="3"/>
  <c r="BN179" i="3"/>
  <c r="BN178" i="3"/>
  <c r="BN177" i="3"/>
  <c r="BN176" i="3"/>
  <c r="BN175" i="3"/>
  <c r="BN174" i="3"/>
  <c r="BN173" i="3"/>
  <c r="BN172" i="3"/>
  <c r="BN171" i="3"/>
  <c r="BN170" i="3"/>
  <c r="BN169" i="3"/>
  <c r="BN168" i="3"/>
  <c r="BN167" i="3"/>
  <c r="BN166" i="3"/>
  <c r="BN165" i="3"/>
  <c r="BN164" i="3"/>
  <c r="BN163" i="3"/>
  <c r="BN162" i="3"/>
  <c r="BN161" i="3"/>
  <c r="BN160" i="3"/>
  <c r="BN159" i="3"/>
  <c r="BN158" i="3"/>
  <c r="BN157" i="3"/>
  <c r="BN156" i="3"/>
  <c r="BN155" i="3"/>
  <c r="BN154" i="3"/>
  <c r="BN153" i="3"/>
  <c r="BN152" i="3"/>
  <c r="BN151" i="3"/>
  <c r="BN150" i="3"/>
  <c r="BN149" i="3"/>
  <c r="BN148" i="3"/>
  <c r="BN147" i="3"/>
  <c r="BN146" i="3"/>
  <c r="BN145" i="3"/>
  <c r="BN144" i="3"/>
  <c r="BN143" i="3"/>
  <c r="BN142" i="3"/>
  <c r="BN141" i="3"/>
  <c r="BN140" i="3"/>
  <c r="BN139" i="3"/>
  <c r="BN138" i="3"/>
  <c r="BN137" i="3"/>
  <c r="BN136" i="3"/>
  <c r="BN135" i="3"/>
  <c r="BN134" i="3"/>
  <c r="BN133" i="3"/>
  <c r="BN132" i="3"/>
  <c r="BN131" i="3"/>
  <c r="BN130" i="3"/>
  <c r="BN129" i="3"/>
  <c r="BN128" i="3"/>
  <c r="BN127" i="3"/>
  <c r="BN126" i="3"/>
  <c r="BN125" i="3"/>
  <c r="BN124" i="3"/>
  <c r="BN123" i="3"/>
  <c r="BN122" i="3"/>
  <c r="BN121" i="3"/>
  <c r="BN120" i="3"/>
  <c r="BN119" i="3"/>
  <c r="BN118" i="3"/>
  <c r="BN117" i="3"/>
  <c r="BN116" i="3"/>
  <c r="BN115" i="3"/>
  <c r="BN114" i="3"/>
  <c r="BN113" i="3"/>
  <c r="BN112" i="3"/>
  <c r="BN111" i="3"/>
  <c r="BN110" i="3"/>
  <c r="BN109" i="3"/>
  <c r="BN108" i="3"/>
  <c r="BN107" i="3"/>
  <c r="BN106" i="3"/>
  <c r="BN105" i="3"/>
  <c r="BN104" i="3"/>
  <c r="BN103" i="3"/>
  <c r="BN102" i="3"/>
  <c r="BN101" i="3"/>
  <c r="BN100" i="3"/>
  <c r="BN99" i="3"/>
  <c r="BN98" i="3"/>
  <c r="BN97" i="3"/>
  <c r="BN96" i="3"/>
  <c r="BN95" i="3"/>
  <c r="BN94" i="3"/>
  <c r="BN93" i="3"/>
  <c r="BN92" i="3"/>
  <c r="BN91" i="3"/>
  <c r="BN90" i="3"/>
  <c r="BN89" i="3"/>
  <c r="BN88" i="3"/>
  <c r="BN87" i="3"/>
  <c r="BN86" i="3"/>
  <c r="BN85" i="3"/>
  <c r="BN84" i="3"/>
  <c r="BN83" i="3"/>
  <c r="BN82" i="3"/>
  <c r="BN81" i="3"/>
  <c r="BN80" i="3"/>
  <c r="BN79" i="3"/>
  <c r="BN78" i="3"/>
  <c r="BN77" i="3"/>
  <c r="BN76" i="3"/>
  <c r="BN75" i="3"/>
  <c r="BN74" i="3"/>
  <c r="BN73" i="3"/>
  <c r="BN72" i="3"/>
  <c r="BN71" i="3"/>
  <c r="BN70" i="3"/>
  <c r="BN69" i="3"/>
  <c r="BN68" i="3"/>
  <c r="BN67" i="3"/>
  <c r="BN66" i="3"/>
  <c r="BN65" i="3"/>
  <c r="BN64" i="3"/>
  <c r="BN63" i="3"/>
  <c r="BN62" i="3"/>
  <c r="BN61" i="3"/>
  <c r="BN60" i="3"/>
  <c r="BN59" i="3"/>
  <c r="BN58" i="3"/>
  <c r="BN57" i="3"/>
  <c r="BN56" i="3"/>
  <c r="BN55" i="3"/>
  <c r="BN54" i="3"/>
  <c r="BN53" i="3"/>
  <c r="BN52" i="3"/>
  <c r="BN51" i="3"/>
  <c r="BN50" i="3"/>
  <c r="BN49" i="3"/>
  <c r="BN48" i="3"/>
  <c r="BN47" i="3"/>
  <c r="BN46" i="3"/>
  <c r="BN45" i="3"/>
  <c r="BN44" i="3"/>
  <c r="BN43" i="3"/>
  <c r="BN42" i="3"/>
  <c r="BN41" i="3"/>
  <c r="BN40" i="3"/>
  <c r="BN39" i="3"/>
  <c r="BN38" i="3"/>
  <c r="BN37" i="3"/>
  <c r="BN36" i="3"/>
  <c r="BN35" i="3"/>
  <c r="BN34" i="3"/>
  <c r="BN33" i="3"/>
  <c r="BN32" i="3"/>
  <c r="BN31" i="3"/>
  <c r="BN30" i="3"/>
  <c r="BN29" i="3"/>
  <c r="BN28" i="3"/>
  <c r="BN27" i="3"/>
  <c r="BN26" i="3"/>
  <c r="BN25" i="3"/>
  <c r="BN24" i="3"/>
  <c r="BN23" i="3"/>
  <c r="BN22" i="3"/>
  <c r="BN21" i="3"/>
  <c r="BN20" i="3"/>
  <c r="BN19" i="3"/>
  <c r="BN18" i="3"/>
  <c r="BN17" i="3"/>
  <c r="BN16" i="3"/>
  <c r="BN15" i="3"/>
  <c r="BN14" i="3"/>
  <c r="BN13" i="3"/>
  <c r="AT192" i="3" l="1"/>
  <c r="AT191" i="3"/>
  <c r="AT190" i="3"/>
  <c r="AT189" i="3"/>
  <c r="AT188" i="3"/>
  <c r="AT187" i="3"/>
  <c r="AT186" i="3"/>
  <c r="AT185" i="3"/>
  <c r="AT184" i="3"/>
  <c r="AT183" i="3"/>
  <c r="AT182" i="3"/>
  <c r="AT181" i="3"/>
  <c r="AT180" i="3"/>
  <c r="AT179" i="3"/>
  <c r="AT178" i="3"/>
  <c r="AT177" i="3"/>
  <c r="AT176" i="3"/>
  <c r="AT175" i="3"/>
  <c r="AT174" i="3"/>
  <c r="AT173" i="3"/>
  <c r="AT172" i="3"/>
  <c r="AT171" i="3"/>
  <c r="AT170" i="3"/>
  <c r="AT169" i="3"/>
  <c r="AT168" i="3"/>
  <c r="AT167" i="3"/>
  <c r="AT166" i="3"/>
  <c r="AT165" i="3"/>
  <c r="AT164" i="3"/>
  <c r="AT163" i="3"/>
  <c r="AT162" i="3"/>
  <c r="AT161" i="3"/>
  <c r="AT160" i="3"/>
  <c r="AT159" i="3"/>
  <c r="AT158" i="3"/>
  <c r="AT157" i="3"/>
  <c r="AT156" i="3"/>
  <c r="AT155" i="3"/>
  <c r="AT154" i="3"/>
  <c r="AT153" i="3"/>
  <c r="AT152" i="3"/>
  <c r="AT151" i="3"/>
  <c r="AT150" i="3"/>
  <c r="AT149" i="3"/>
  <c r="AT148" i="3"/>
  <c r="AT147" i="3"/>
  <c r="AT146" i="3"/>
  <c r="AT145" i="3"/>
  <c r="AT144" i="3"/>
  <c r="AT143" i="3"/>
  <c r="AT142" i="3"/>
  <c r="AT141" i="3"/>
  <c r="AT140" i="3"/>
  <c r="AT139" i="3"/>
  <c r="AT138" i="3"/>
  <c r="AT137" i="3"/>
  <c r="AT136" i="3"/>
  <c r="AT135" i="3"/>
  <c r="AT134" i="3"/>
  <c r="AT133" i="3"/>
  <c r="AT132" i="3"/>
  <c r="AT131" i="3"/>
  <c r="AT130" i="3"/>
  <c r="AT129" i="3"/>
  <c r="AT128" i="3"/>
  <c r="AT127" i="3"/>
  <c r="AT126" i="3"/>
  <c r="AT125" i="3"/>
  <c r="AT124" i="3"/>
  <c r="AT123" i="3"/>
  <c r="AT122" i="3"/>
  <c r="AT121" i="3"/>
  <c r="AT120" i="3"/>
  <c r="AT119" i="3"/>
  <c r="AT118" i="3"/>
  <c r="AT117" i="3"/>
  <c r="AT116" i="3"/>
  <c r="AT115" i="3"/>
  <c r="AT114" i="3"/>
  <c r="AT113" i="3"/>
  <c r="AT112" i="3"/>
  <c r="AT111" i="3"/>
  <c r="AT110" i="3"/>
  <c r="AT109" i="3"/>
  <c r="AT108" i="3"/>
  <c r="AT107" i="3"/>
  <c r="AT106" i="3"/>
  <c r="AT105" i="3"/>
  <c r="AT104" i="3"/>
  <c r="AT103" i="3"/>
  <c r="AT102" i="3"/>
  <c r="AT101" i="3"/>
  <c r="AT100" i="3"/>
  <c r="AT99" i="3"/>
  <c r="AT98" i="3"/>
  <c r="AT97" i="3"/>
  <c r="AT96" i="3"/>
  <c r="AT95" i="3"/>
  <c r="AT94" i="3"/>
  <c r="AT93" i="3"/>
  <c r="AT92" i="3"/>
  <c r="AT91" i="3"/>
  <c r="AT90" i="3"/>
  <c r="AT89" i="3"/>
  <c r="AT88" i="3"/>
  <c r="AT87" i="3"/>
  <c r="AT86" i="3"/>
  <c r="AT85" i="3"/>
  <c r="AT84" i="3"/>
  <c r="AT83" i="3"/>
  <c r="AT82" i="3"/>
  <c r="AT81" i="3"/>
  <c r="AT80" i="3"/>
  <c r="AT79" i="3"/>
  <c r="AT78" i="3"/>
  <c r="AT77" i="3"/>
  <c r="AT76" i="3"/>
  <c r="AT75" i="3"/>
  <c r="AT74" i="3"/>
  <c r="AT73" i="3"/>
  <c r="AT72" i="3"/>
  <c r="AT71" i="3"/>
  <c r="AT70" i="3"/>
  <c r="AT69" i="3"/>
  <c r="AT68" i="3"/>
  <c r="AT67" i="3"/>
  <c r="AT66" i="3"/>
  <c r="AT63" i="3"/>
  <c r="AT64" i="3"/>
  <c r="AT65" i="3"/>
  <c r="AT62" i="3"/>
  <c r="AT61" i="3"/>
  <c r="AT60" i="3"/>
  <c r="AT59" i="3"/>
  <c r="AT58" i="3"/>
  <c r="AT57" i="3"/>
  <c r="AT56" i="3"/>
  <c r="AT55" i="3"/>
  <c r="AT54" i="3"/>
  <c r="AT53" i="3"/>
  <c r="AT52" i="3"/>
  <c r="AT51" i="3"/>
  <c r="AT50" i="3"/>
  <c r="AT49" i="3"/>
  <c r="AT48" i="3"/>
  <c r="AT47" i="3"/>
  <c r="AT46" i="3"/>
  <c r="AT45" i="3"/>
  <c r="AT44" i="3"/>
  <c r="AT43" i="3"/>
  <c r="AT42" i="3"/>
  <c r="AT41" i="3"/>
  <c r="AT40" i="3"/>
  <c r="AT39" i="3"/>
  <c r="AT38" i="3"/>
  <c r="AT37" i="3"/>
  <c r="AT36" i="3"/>
  <c r="AT35" i="3"/>
  <c r="AT34" i="3"/>
  <c r="AT33" i="3"/>
  <c r="AT32" i="3"/>
  <c r="AT31" i="3"/>
  <c r="AT30" i="3"/>
  <c r="AT29" i="3"/>
  <c r="AT28" i="3"/>
  <c r="AT27" i="3"/>
  <c r="AT26" i="3"/>
  <c r="AT25" i="3"/>
  <c r="AT24" i="3"/>
  <c r="AT23" i="3"/>
  <c r="AT22" i="3"/>
  <c r="AT21" i="3"/>
  <c r="AT20" i="3"/>
  <c r="AT19" i="3"/>
  <c r="AT18" i="3"/>
  <c r="AT17" i="3"/>
  <c r="AT16" i="3"/>
  <c r="AT15" i="3"/>
  <c r="AT14" i="3"/>
  <c r="AT13" i="3"/>
  <c r="Z13" i="3"/>
  <c r="K2" i="18" l="1"/>
  <c r="K3" i="18"/>
  <c r="K4" i="18"/>
  <c r="K5" i="18"/>
  <c r="K6" i="18"/>
  <c r="Q6" i="18"/>
  <c r="Q5" i="18"/>
  <c r="Q4" i="18"/>
  <c r="H6" i="3"/>
  <c r="H5" i="3"/>
  <c r="H4" i="3"/>
  <c r="H3" i="3"/>
  <c r="Q3" i="18"/>
  <c r="Q2" i="18"/>
  <c r="H2" i="3"/>
  <c r="A13" i="3"/>
  <c r="H114" i="18" l="1"/>
  <c r="G114" i="18"/>
  <c r="F114" i="18"/>
  <c r="H113" i="18"/>
  <c r="G113" i="18"/>
  <c r="F113" i="18"/>
  <c r="H112" i="18"/>
  <c r="G112" i="18"/>
  <c r="F112" i="18"/>
  <c r="H111" i="18"/>
  <c r="G111" i="18"/>
  <c r="F111" i="18"/>
  <c r="H110" i="18"/>
  <c r="G110" i="18"/>
  <c r="F110" i="18"/>
  <c r="H109" i="18"/>
  <c r="G109" i="18"/>
  <c r="F109" i="18"/>
  <c r="H108" i="18"/>
  <c r="G108" i="18"/>
  <c r="F108" i="18"/>
  <c r="H107" i="18"/>
  <c r="G107" i="18"/>
  <c r="F107" i="18"/>
  <c r="H106" i="18"/>
  <c r="G106" i="18"/>
  <c r="F106" i="18"/>
  <c r="H105" i="18"/>
  <c r="G105" i="18"/>
  <c r="F105" i="18"/>
  <c r="H104" i="18"/>
  <c r="G104" i="18"/>
  <c r="F104" i="18"/>
  <c r="H103" i="18"/>
  <c r="G103" i="18"/>
  <c r="F103" i="18"/>
  <c r="H102" i="18"/>
  <c r="G102" i="18"/>
  <c r="F102" i="18"/>
  <c r="H101" i="18"/>
  <c r="G101" i="18"/>
  <c r="F101" i="18"/>
  <c r="H100" i="18"/>
  <c r="G100" i="18"/>
  <c r="F100" i="18"/>
  <c r="H99" i="18"/>
  <c r="G99" i="18"/>
  <c r="F99" i="18"/>
  <c r="H98" i="18"/>
  <c r="G98" i="18"/>
  <c r="F98" i="18"/>
  <c r="H97" i="18"/>
  <c r="G97" i="18"/>
  <c r="F97" i="18"/>
  <c r="H96" i="18"/>
  <c r="G96" i="18"/>
  <c r="F96" i="18"/>
  <c r="H95" i="18"/>
  <c r="G95" i="18"/>
  <c r="F95" i="18"/>
  <c r="E114" i="18"/>
  <c r="E113" i="18"/>
  <c r="E112" i="18"/>
  <c r="E111" i="18"/>
  <c r="E110" i="18"/>
  <c r="E109" i="18"/>
  <c r="E108" i="18"/>
  <c r="E107" i="18"/>
  <c r="E106" i="18"/>
  <c r="E105" i="18"/>
  <c r="E104" i="18"/>
  <c r="E103" i="18"/>
  <c r="E102" i="18"/>
  <c r="E101" i="18"/>
  <c r="E100" i="18"/>
  <c r="E99" i="18"/>
  <c r="E98" i="18"/>
  <c r="E97" i="18"/>
  <c r="E96" i="18"/>
  <c r="E95" i="18"/>
  <c r="H87" i="18"/>
  <c r="G87" i="18"/>
  <c r="F87" i="18"/>
  <c r="H86" i="18"/>
  <c r="G86" i="18"/>
  <c r="F86" i="18"/>
  <c r="H85" i="18"/>
  <c r="G85" i="18"/>
  <c r="F85" i="18"/>
  <c r="H84" i="18"/>
  <c r="G84" i="18"/>
  <c r="F84" i="18"/>
  <c r="H83" i="18"/>
  <c r="G83" i="18"/>
  <c r="F83" i="18"/>
  <c r="H82" i="18"/>
  <c r="G82" i="18"/>
  <c r="F82" i="18"/>
  <c r="H81" i="18"/>
  <c r="G81" i="18"/>
  <c r="F81" i="18"/>
  <c r="H80" i="18"/>
  <c r="G80" i="18"/>
  <c r="F80" i="18"/>
  <c r="H79" i="18"/>
  <c r="G79" i="18"/>
  <c r="F79" i="18"/>
  <c r="H78" i="18"/>
  <c r="G78" i="18"/>
  <c r="F78" i="18"/>
  <c r="H77" i="18"/>
  <c r="G77" i="18"/>
  <c r="F77" i="18"/>
  <c r="H76" i="18"/>
  <c r="G76" i="18"/>
  <c r="F76" i="18"/>
  <c r="H75" i="18"/>
  <c r="G75" i="18"/>
  <c r="F75" i="18"/>
  <c r="H74" i="18"/>
  <c r="G74" i="18"/>
  <c r="F74" i="18"/>
  <c r="H73" i="18"/>
  <c r="G73" i="18"/>
  <c r="F73" i="18"/>
  <c r="H72" i="18"/>
  <c r="G72" i="18"/>
  <c r="F72" i="18"/>
  <c r="H71" i="18"/>
  <c r="G71" i="18"/>
  <c r="F71" i="18"/>
  <c r="H70" i="18"/>
  <c r="G70" i="18"/>
  <c r="F70" i="18"/>
  <c r="H69" i="18"/>
  <c r="G69" i="18"/>
  <c r="F69" i="18"/>
  <c r="E87" i="18"/>
  <c r="E86" i="18"/>
  <c r="E85" i="18"/>
  <c r="E84" i="18"/>
  <c r="E83" i="18"/>
  <c r="E82" i="18"/>
  <c r="E81" i="18"/>
  <c r="E80" i="18"/>
  <c r="E79" i="18"/>
  <c r="E78" i="18"/>
  <c r="E77" i="18"/>
  <c r="E76" i="18"/>
  <c r="E75" i="18"/>
  <c r="E74" i="18"/>
  <c r="E73" i="18"/>
  <c r="E72" i="18"/>
  <c r="E71" i="18"/>
  <c r="E70" i="18"/>
  <c r="E69" i="18"/>
  <c r="H68" i="18"/>
  <c r="G68" i="18"/>
  <c r="F68" i="18"/>
  <c r="E68" i="18"/>
  <c r="H45" i="18"/>
  <c r="G45" i="18"/>
  <c r="F45" i="18"/>
  <c r="H60" i="18"/>
  <c r="G60" i="18"/>
  <c r="F60" i="18"/>
  <c r="E60" i="18"/>
  <c r="H59" i="18"/>
  <c r="G59" i="18"/>
  <c r="F59" i="18"/>
  <c r="E59" i="18"/>
  <c r="H58" i="18"/>
  <c r="G58" i="18"/>
  <c r="F58" i="18"/>
  <c r="E58" i="18"/>
  <c r="H57" i="18"/>
  <c r="G57" i="18"/>
  <c r="F57" i="18"/>
  <c r="E57" i="18"/>
  <c r="H56" i="18"/>
  <c r="G56" i="18"/>
  <c r="F56" i="18"/>
  <c r="E56" i="18"/>
  <c r="H55" i="18"/>
  <c r="G55" i="18"/>
  <c r="F55" i="18"/>
  <c r="E55" i="18"/>
  <c r="H54" i="18"/>
  <c r="G54" i="18"/>
  <c r="F54" i="18"/>
  <c r="E54" i="18"/>
  <c r="H53" i="18"/>
  <c r="G53" i="18"/>
  <c r="F53" i="18"/>
  <c r="E53" i="18"/>
  <c r="H52" i="18"/>
  <c r="G52" i="18"/>
  <c r="F52" i="18"/>
  <c r="E52" i="18"/>
  <c r="H51" i="18"/>
  <c r="G51" i="18"/>
  <c r="F51" i="18"/>
  <c r="E51" i="18"/>
  <c r="H50" i="18"/>
  <c r="G50" i="18"/>
  <c r="F50" i="18"/>
  <c r="E50" i="18"/>
  <c r="H48" i="18"/>
  <c r="G48" i="18"/>
  <c r="F48" i="18"/>
  <c r="H49" i="18"/>
  <c r="G49" i="18"/>
  <c r="F49" i="18"/>
  <c r="E49" i="18"/>
  <c r="E48" i="18"/>
  <c r="H47" i="18"/>
  <c r="G47" i="18"/>
  <c r="F47" i="18"/>
  <c r="E47" i="18"/>
  <c r="H46" i="18"/>
  <c r="G46" i="18"/>
  <c r="F46" i="18"/>
  <c r="E46" i="18"/>
  <c r="E45" i="18"/>
  <c r="H44" i="18"/>
  <c r="G44" i="18"/>
  <c r="F44" i="18"/>
  <c r="E44" i="18"/>
  <c r="H43" i="18"/>
  <c r="G43" i="18"/>
  <c r="F43" i="18"/>
  <c r="E43" i="18"/>
  <c r="H42" i="18"/>
  <c r="G42" i="18"/>
  <c r="F42" i="18"/>
  <c r="H41" i="18"/>
  <c r="G41" i="18"/>
  <c r="F41" i="18"/>
  <c r="E42" i="18"/>
  <c r="E41" i="18"/>
  <c r="I114" i="18" l="1"/>
  <c r="D114" i="18"/>
  <c r="C114" i="18"/>
  <c r="B114" i="18"/>
  <c r="I113" i="18"/>
  <c r="D113" i="18"/>
  <c r="C113" i="18"/>
  <c r="B113" i="18"/>
  <c r="I112" i="18"/>
  <c r="D112" i="18"/>
  <c r="C112" i="18"/>
  <c r="B112" i="18"/>
  <c r="I111" i="18"/>
  <c r="D111" i="18"/>
  <c r="C111" i="18"/>
  <c r="B111" i="18"/>
  <c r="I110" i="18"/>
  <c r="D110" i="18"/>
  <c r="C110" i="18"/>
  <c r="B110" i="18"/>
  <c r="I109" i="18"/>
  <c r="D109" i="18"/>
  <c r="C109" i="18"/>
  <c r="B109" i="18"/>
  <c r="I108" i="18"/>
  <c r="D108" i="18"/>
  <c r="C108" i="18"/>
  <c r="B108" i="18"/>
  <c r="I107" i="18"/>
  <c r="D107" i="18"/>
  <c r="C107" i="18"/>
  <c r="B107" i="18"/>
  <c r="I106" i="18"/>
  <c r="D106" i="18"/>
  <c r="C106" i="18"/>
  <c r="B106" i="18"/>
  <c r="I105" i="18"/>
  <c r="D105" i="18"/>
  <c r="C105" i="18"/>
  <c r="B105" i="18"/>
  <c r="I104" i="18"/>
  <c r="D104" i="18"/>
  <c r="C104" i="18"/>
  <c r="B104" i="18"/>
  <c r="I103" i="18"/>
  <c r="D103" i="18"/>
  <c r="C103" i="18"/>
  <c r="B103" i="18"/>
  <c r="I102" i="18"/>
  <c r="D102" i="18"/>
  <c r="C102" i="18"/>
  <c r="B102" i="18"/>
  <c r="I101" i="18"/>
  <c r="D101" i="18"/>
  <c r="C101" i="18"/>
  <c r="B101" i="18"/>
  <c r="I100" i="18"/>
  <c r="D100" i="18"/>
  <c r="C100" i="18"/>
  <c r="B100" i="18"/>
  <c r="I99" i="18"/>
  <c r="D99" i="18"/>
  <c r="C99" i="18"/>
  <c r="B99" i="18"/>
  <c r="I98" i="18"/>
  <c r="D98" i="18"/>
  <c r="C98" i="18"/>
  <c r="B98" i="18"/>
  <c r="I97" i="18"/>
  <c r="D97" i="18"/>
  <c r="C97" i="18"/>
  <c r="B97" i="18"/>
  <c r="I96" i="18"/>
  <c r="D96" i="18"/>
  <c r="C96" i="18"/>
  <c r="B96" i="18"/>
  <c r="I95" i="18"/>
  <c r="D95" i="18"/>
  <c r="C95" i="18"/>
  <c r="B95" i="18"/>
  <c r="D87" i="18"/>
  <c r="C87" i="18"/>
  <c r="B87" i="18"/>
  <c r="I86" i="18"/>
  <c r="D86" i="18"/>
  <c r="C86" i="18"/>
  <c r="B86" i="18"/>
  <c r="I85" i="18"/>
  <c r="D85" i="18"/>
  <c r="C85" i="18"/>
  <c r="B85" i="18"/>
  <c r="I84" i="18"/>
  <c r="D84" i="18"/>
  <c r="C84" i="18"/>
  <c r="B84" i="18"/>
  <c r="I83" i="18"/>
  <c r="D83" i="18"/>
  <c r="C83" i="18"/>
  <c r="B83" i="18"/>
  <c r="I82" i="18"/>
  <c r="D82" i="18"/>
  <c r="C82" i="18"/>
  <c r="B82" i="18"/>
  <c r="I81" i="18"/>
  <c r="D81" i="18"/>
  <c r="C81" i="18"/>
  <c r="B81" i="18"/>
  <c r="I80" i="18"/>
  <c r="D80" i="18"/>
  <c r="C80" i="18"/>
  <c r="B80" i="18"/>
  <c r="D79" i="18"/>
  <c r="C79" i="18"/>
  <c r="B79" i="18"/>
  <c r="I78" i="18"/>
  <c r="D78" i="18"/>
  <c r="C78" i="18"/>
  <c r="B78" i="18"/>
  <c r="D77" i="18"/>
  <c r="C77" i="18"/>
  <c r="B77" i="18"/>
  <c r="I76" i="18"/>
  <c r="D76" i="18"/>
  <c r="C76" i="18"/>
  <c r="B76" i="18"/>
  <c r="I75" i="18"/>
  <c r="D75" i="18"/>
  <c r="C75" i="18"/>
  <c r="B75" i="18"/>
  <c r="I74" i="18"/>
  <c r="D74" i="18"/>
  <c r="C74" i="18"/>
  <c r="B74" i="18"/>
  <c r="I73" i="18"/>
  <c r="D73" i="18"/>
  <c r="C73" i="18"/>
  <c r="B73" i="18"/>
  <c r="I72" i="18"/>
  <c r="D72" i="18"/>
  <c r="C72" i="18"/>
  <c r="B72" i="18"/>
  <c r="I71" i="18"/>
  <c r="D71" i="18"/>
  <c r="C71" i="18"/>
  <c r="B71" i="18"/>
  <c r="I70" i="18"/>
  <c r="D70" i="18"/>
  <c r="C70" i="18"/>
  <c r="B70" i="18"/>
  <c r="D69" i="18"/>
  <c r="C69" i="18"/>
  <c r="B69" i="18"/>
  <c r="I68" i="18"/>
  <c r="D68" i="18"/>
  <c r="C68" i="18"/>
  <c r="B68" i="18"/>
  <c r="D60" i="18"/>
  <c r="C60" i="18"/>
  <c r="B60" i="18"/>
  <c r="D59" i="18"/>
  <c r="C59" i="18"/>
  <c r="B59" i="18"/>
  <c r="D58" i="18"/>
  <c r="C58" i="18"/>
  <c r="B58" i="18"/>
  <c r="D57" i="18"/>
  <c r="C57" i="18"/>
  <c r="B57" i="18"/>
  <c r="D56" i="18"/>
  <c r="C56" i="18"/>
  <c r="B56" i="18"/>
  <c r="D55" i="18"/>
  <c r="C55" i="18"/>
  <c r="B55" i="18"/>
  <c r="D54" i="18"/>
  <c r="C54" i="18"/>
  <c r="B54" i="18"/>
  <c r="D53" i="18"/>
  <c r="C53" i="18"/>
  <c r="B53" i="18"/>
  <c r="D52" i="18"/>
  <c r="C52" i="18"/>
  <c r="B52" i="18"/>
  <c r="D51" i="18"/>
  <c r="C51" i="18"/>
  <c r="B51" i="18"/>
  <c r="D50" i="18"/>
  <c r="C50" i="18"/>
  <c r="B50" i="18"/>
  <c r="D49" i="18"/>
  <c r="C49" i="18"/>
  <c r="B49" i="18"/>
  <c r="D48" i="18"/>
  <c r="C48" i="18"/>
  <c r="B48" i="18"/>
  <c r="D47" i="18"/>
  <c r="C47" i="18"/>
  <c r="B47" i="18"/>
  <c r="D46" i="18"/>
  <c r="C46" i="18"/>
  <c r="B46" i="18"/>
  <c r="D45" i="18"/>
  <c r="C45" i="18"/>
  <c r="B45" i="18"/>
  <c r="D44" i="18"/>
  <c r="C44" i="18"/>
  <c r="B44" i="18"/>
  <c r="D43" i="18"/>
  <c r="C43" i="18"/>
  <c r="B43" i="18"/>
  <c r="D42" i="18"/>
  <c r="C42" i="18"/>
  <c r="B42" i="18"/>
  <c r="D41" i="18"/>
  <c r="C41" i="18"/>
  <c r="B41" i="18"/>
  <c r="D33" i="18"/>
  <c r="D32" i="18"/>
  <c r="D31" i="18"/>
  <c r="D30" i="18"/>
  <c r="D29" i="18"/>
  <c r="D28" i="18"/>
  <c r="D27" i="18"/>
  <c r="D26" i="18"/>
  <c r="D25" i="18"/>
  <c r="D24" i="18"/>
  <c r="D23" i="18"/>
  <c r="D22" i="18"/>
  <c r="D21" i="18"/>
  <c r="D20" i="18"/>
  <c r="D19" i="18"/>
  <c r="D18" i="18"/>
  <c r="D17" i="18"/>
  <c r="D16" i="18"/>
  <c r="D15" i="18"/>
  <c r="C33" i="18"/>
  <c r="C32" i="18"/>
  <c r="C31" i="18"/>
  <c r="C30" i="18"/>
  <c r="C29" i="18"/>
  <c r="C28" i="18"/>
  <c r="C27" i="18"/>
  <c r="C26" i="18"/>
  <c r="C25" i="18"/>
  <c r="C24" i="18"/>
  <c r="C23" i="18"/>
  <c r="C22" i="18"/>
  <c r="C21" i="18"/>
  <c r="C20" i="18"/>
  <c r="C19" i="18"/>
  <c r="C18" i="18"/>
  <c r="C17" i="18"/>
  <c r="C16" i="18"/>
  <c r="C15" i="18"/>
  <c r="B33" i="18"/>
  <c r="B32" i="18"/>
  <c r="B31" i="18"/>
  <c r="B30" i="18"/>
  <c r="B29" i="18"/>
  <c r="B28" i="18"/>
  <c r="B27" i="18"/>
  <c r="B26" i="18"/>
  <c r="B25" i="18"/>
  <c r="B24" i="18"/>
  <c r="B23" i="18"/>
  <c r="B22" i="18"/>
  <c r="B21" i="18"/>
  <c r="B20" i="18"/>
  <c r="B19" i="18"/>
  <c r="B18" i="18"/>
  <c r="B17" i="18"/>
  <c r="B16" i="18"/>
  <c r="B15" i="18"/>
  <c r="D14" i="18"/>
  <c r="C14" i="18"/>
  <c r="B14" i="18"/>
  <c r="I60" i="18"/>
  <c r="I59" i="18"/>
  <c r="I57" i="18"/>
  <c r="I55" i="18"/>
  <c r="I52" i="18"/>
  <c r="I51" i="18"/>
  <c r="I49" i="18"/>
  <c r="I47" i="18"/>
  <c r="I44" i="18"/>
  <c r="Z48" i="3"/>
  <c r="Z47" i="3"/>
  <c r="Z46" i="3"/>
  <c r="Z45" i="3"/>
  <c r="Z44" i="3"/>
  <c r="Z43" i="3"/>
  <c r="Z42" i="3"/>
  <c r="Z41" i="3"/>
  <c r="I77" i="18" l="1"/>
  <c r="I79" i="18"/>
  <c r="I48" i="18"/>
  <c r="I42" i="18"/>
  <c r="I46" i="18"/>
  <c r="I50" i="18"/>
  <c r="I87" i="18"/>
  <c r="I69" i="18"/>
  <c r="I45" i="18"/>
  <c r="I53" i="18"/>
  <c r="I54" i="18"/>
  <c r="I56" i="18"/>
  <c r="I58" i="18"/>
  <c r="I41" i="18"/>
  <c r="I43" i="18"/>
  <c r="Z14" i="3"/>
  <c r="Z15" i="3"/>
  <c r="Z16" i="3"/>
  <c r="Z17" i="3"/>
  <c r="Z18" i="3"/>
  <c r="Z19" i="3"/>
  <c r="Z20" i="3"/>
  <c r="Z21" i="3"/>
  <c r="C184" i="3" l="1"/>
  <c r="C175" i="3"/>
  <c r="C166" i="3"/>
  <c r="C157" i="3"/>
  <c r="C148" i="3"/>
  <c r="C139" i="3"/>
  <c r="C130" i="3"/>
  <c r="C121" i="3"/>
  <c r="C112" i="3"/>
  <c r="C103" i="3"/>
  <c r="C94" i="3"/>
  <c r="C85" i="3"/>
  <c r="C76" i="3"/>
  <c r="C67" i="3"/>
  <c r="C58" i="3"/>
  <c r="C49" i="3"/>
  <c r="C40" i="3"/>
  <c r="C31" i="3"/>
  <c r="C22" i="3"/>
  <c r="C13" i="3"/>
  <c r="CN184" i="3" l="1"/>
  <c r="CN175" i="3"/>
  <c r="CN166" i="3"/>
  <c r="CN157" i="3"/>
  <c r="CN148" i="3"/>
  <c r="CN139" i="3"/>
  <c r="CN130" i="3"/>
  <c r="CN121" i="3"/>
  <c r="CN112" i="3"/>
  <c r="CN103" i="3"/>
  <c r="CN94" i="3"/>
  <c r="CN85" i="3"/>
  <c r="CN76" i="3"/>
  <c r="CN67" i="3"/>
  <c r="CN58" i="3"/>
  <c r="CN49" i="3"/>
  <c r="CN40" i="3"/>
  <c r="CN31" i="3"/>
  <c r="CN22" i="3"/>
  <c r="CN13" i="3"/>
  <c r="BT184" i="3"/>
  <c r="BT175" i="3"/>
  <c r="BT166" i="3"/>
  <c r="BT157" i="3"/>
  <c r="BT148" i="3"/>
  <c r="BT139" i="3"/>
  <c r="BT130" i="3"/>
  <c r="BT121" i="3"/>
  <c r="BT112" i="3"/>
  <c r="BT103" i="3"/>
  <c r="BT94" i="3"/>
  <c r="BT85" i="3"/>
  <c r="BT76" i="3"/>
  <c r="BT67" i="3"/>
  <c r="BT58" i="3"/>
  <c r="BT49" i="3"/>
  <c r="BT40" i="3"/>
  <c r="BT31" i="3"/>
  <c r="BT22" i="3"/>
  <c r="BT13" i="3"/>
  <c r="AZ184" i="3"/>
  <c r="AZ175" i="3"/>
  <c r="AZ166" i="3"/>
  <c r="AZ157" i="3"/>
  <c r="AZ148" i="3"/>
  <c r="AZ139" i="3"/>
  <c r="AZ130" i="3"/>
  <c r="AZ121" i="3"/>
  <c r="AZ112" i="3"/>
  <c r="AZ103" i="3"/>
  <c r="AZ94" i="3"/>
  <c r="AZ85" i="3"/>
  <c r="AZ76" i="3"/>
  <c r="AZ67" i="3"/>
  <c r="AZ58" i="3"/>
  <c r="AZ49" i="3"/>
  <c r="AZ40" i="3"/>
  <c r="AZ31" i="3"/>
  <c r="AZ22" i="3"/>
  <c r="AZ13" i="3"/>
  <c r="A4" i="18"/>
  <c r="A3" i="18"/>
  <c r="A2" i="18"/>
  <c r="E14" i="18"/>
  <c r="F14" i="18"/>
  <c r="G14" i="18"/>
  <c r="H14" i="18"/>
  <c r="E15" i="18"/>
  <c r="F15" i="18"/>
  <c r="G15" i="18"/>
  <c r="H15" i="18"/>
  <c r="E16" i="18"/>
  <c r="F16" i="18"/>
  <c r="G16" i="18"/>
  <c r="H16" i="18"/>
  <c r="E17" i="18"/>
  <c r="F17" i="18"/>
  <c r="G17" i="18"/>
  <c r="H17" i="18"/>
  <c r="E18" i="18"/>
  <c r="F18" i="18"/>
  <c r="G18" i="18"/>
  <c r="H18" i="18"/>
  <c r="E19" i="18"/>
  <c r="F19" i="18"/>
  <c r="G19" i="18"/>
  <c r="H19" i="18"/>
  <c r="E20" i="18"/>
  <c r="F20" i="18"/>
  <c r="G20" i="18"/>
  <c r="H20" i="18"/>
  <c r="E21" i="18"/>
  <c r="F21" i="18"/>
  <c r="G21" i="18"/>
  <c r="H21" i="18"/>
  <c r="E22" i="18"/>
  <c r="F22" i="18"/>
  <c r="G22" i="18"/>
  <c r="H22" i="18"/>
  <c r="E23" i="18"/>
  <c r="F23" i="18"/>
  <c r="G23" i="18"/>
  <c r="H23" i="18"/>
  <c r="E24" i="18"/>
  <c r="F24" i="18"/>
  <c r="G24" i="18"/>
  <c r="H24" i="18"/>
  <c r="E25" i="18"/>
  <c r="F25" i="18"/>
  <c r="G25" i="18"/>
  <c r="H25" i="18"/>
  <c r="E26" i="18"/>
  <c r="F26" i="18"/>
  <c r="G26" i="18"/>
  <c r="H26" i="18"/>
  <c r="E27" i="18"/>
  <c r="F27" i="18"/>
  <c r="G27" i="18"/>
  <c r="H27" i="18"/>
  <c r="E28" i="18"/>
  <c r="F28" i="18"/>
  <c r="G28" i="18"/>
  <c r="H28" i="18"/>
  <c r="E29" i="18"/>
  <c r="F29" i="18"/>
  <c r="G29" i="18"/>
  <c r="H29" i="18"/>
  <c r="E30" i="18"/>
  <c r="F30" i="18"/>
  <c r="G30" i="18"/>
  <c r="H30" i="18"/>
  <c r="E31" i="18"/>
  <c r="F31" i="18"/>
  <c r="G31" i="18"/>
  <c r="H31" i="18"/>
  <c r="E32" i="18"/>
  <c r="F32" i="18"/>
  <c r="G32" i="18"/>
  <c r="H32" i="18"/>
  <c r="E33" i="18"/>
  <c r="F33" i="18"/>
  <c r="G33" i="18"/>
  <c r="H33" i="18"/>
  <c r="I16" i="18" l="1"/>
  <c r="I33" i="18"/>
  <c r="I31" i="18"/>
  <c r="I29" i="18"/>
  <c r="I27" i="18"/>
  <c r="I25" i="18"/>
  <c r="I23" i="18"/>
  <c r="I21" i="18"/>
  <c r="I19" i="18"/>
  <c r="I17" i="18"/>
  <c r="I15" i="18"/>
  <c r="I24" i="18"/>
  <c r="I32" i="18"/>
  <c r="I30" i="18"/>
  <c r="I28" i="18"/>
  <c r="I26" i="18"/>
  <c r="I22" i="18"/>
  <c r="I20" i="18"/>
  <c r="I18" i="18"/>
  <c r="I14" i="18"/>
  <c r="AF184" i="3" l="1"/>
  <c r="AF175" i="3"/>
  <c r="AF166" i="3"/>
  <c r="AF157" i="3"/>
  <c r="AF148" i="3"/>
  <c r="AF139" i="3"/>
  <c r="AF130" i="3"/>
  <c r="AF121" i="3"/>
  <c r="AF112" i="3"/>
  <c r="AF103" i="3"/>
  <c r="AF94" i="3"/>
  <c r="AF85" i="3"/>
  <c r="AF76" i="3"/>
  <c r="AF67" i="3"/>
  <c r="AF58" i="3"/>
  <c r="AF49" i="3"/>
  <c r="AF40" i="3"/>
  <c r="AF31" i="3"/>
  <c r="AF22" i="3"/>
  <c r="P184" i="3"/>
  <c r="P175" i="3"/>
  <c r="P166" i="3"/>
  <c r="P157" i="3"/>
  <c r="P148" i="3"/>
  <c r="P139" i="3"/>
  <c r="P130" i="3"/>
  <c r="P121" i="3"/>
  <c r="P112" i="3"/>
  <c r="P103" i="3"/>
  <c r="P94" i="3"/>
  <c r="P85" i="3"/>
  <c r="P76" i="3"/>
  <c r="P67" i="3"/>
  <c r="P58" i="3"/>
  <c r="P49" i="3"/>
  <c r="P40" i="3"/>
  <c r="P31" i="3"/>
  <c r="P22" i="3"/>
  <c r="AF13" i="3" l="1"/>
  <c r="Z187" i="3" l="1"/>
  <c r="A4" i="3"/>
  <c r="A3" i="3"/>
  <c r="A2" i="3"/>
  <c r="Z192" i="3"/>
  <c r="Z191" i="3"/>
  <c r="Z190" i="3"/>
  <c r="Z189" i="3"/>
  <c r="Z188" i="3"/>
  <c r="Z186" i="3"/>
  <c r="Z185" i="3"/>
  <c r="Z184" i="3"/>
  <c r="Z183" i="3"/>
  <c r="Z182" i="3"/>
  <c r="Z181" i="3"/>
  <c r="Z180" i="3"/>
  <c r="Z179" i="3"/>
  <c r="Z178" i="3"/>
  <c r="Z177" i="3"/>
  <c r="Z176" i="3"/>
  <c r="Z175" i="3"/>
  <c r="Z174" i="3"/>
  <c r="Z173" i="3"/>
  <c r="Z172" i="3"/>
  <c r="Z171" i="3"/>
  <c r="Z170" i="3"/>
  <c r="Z169" i="3"/>
  <c r="Z168" i="3"/>
  <c r="Z167" i="3"/>
  <c r="Z166" i="3"/>
  <c r="Z165" i="3"/>
  <c r="Z164" i="3"/>
  <c r="Z163" i="3"/>
  <c r="Z162" i="3"/>
  <c r="Z161" i="3"/>
  <c r="Z160" i="3"/>
  <c r="Z159" i="3"/>
  <c r="Z158" i="3"/>
  <c r="Z157" i="3"/>
  <c r="Z156" i="3"/>
  <c r="Z155" i="3"/>
  <c r="Z154" i="3"/>
  <c r="Z153" i="3"/>
  <c r="Z152" i="3"/>
  <c r="Z151" i="3"/>
  <c r="Z150" i="3"/>
  <c r="Z149" i="3"/>
  <c r="Z148" i="3"/>
  <c r="Z147" i="3"/>
  <c r="Z146" i="3"/>
  <c r="Z145" i="3"/>
  <c r="Z144" i="3"/>
  <c r="Z143" i="3"/>
  <c r="Z142" i="3"/>
  <c r="Z141" i="3"/>
  <c r="Z140" i="3"/>
  <c r="Z139" i="3"/>
  <c r="Z138" i="3"/>
  <c r="Z137" i="3"/>
  <c r="Z136" i="3"/>
  <c r="Z135" i="3"/>
  <c r="Z134" i="3"/>
  <c r="Z133" i="3"/>
  <c r="Z132" i="3"/>
  <c r="Z131" i="3"/>
  <c r="Z130" i="3"/>
  <c r="Z129" i="3"/>
  <c r="Z128" i="3"/>
  <c r="Z127" i="3"/>
  <c r="Z126" i="3"/>
  <c r="Z125" i="3"/>
  <c r="Z124" i="3"/>
  <c r="Z123" i="3"/>
  <c r="Z122" i="3"/>
  <c r="Z121" i="3"/>
  <c r="Z120" i="3"/>
  <c r="Z119" i="3"/>
  <c r="Z118" i="3"/>
  <c r="Z117" i="3"/>
  <c r="Z116" i="3"/>
  <c r="Z115" i="3"/>
  <c r="Z114" i="3"/>
  <c r="Z113" i="3"/>
  <c r="Z112" i="3"/>
  <c r="Z111" i="3"/>
  <c r="Z110" i="3"/>
  <c r="Z109" i="3"/>
  <c r="Z108" i="3"/>
  <c r="Z107" i="3"/>
  <c r="Z106" i="3"/>
  <c r="Z105" i="3"/>
  <c r="Z104" i="3"/>
  <c r="Z103" i="3"/>
  <c r="Z102" i="3"/>
  <c r="Z101" i="3"/>
  <c r="Z100" i="3"/>
  <c r="Z99" i="3"/>
  <c r="Z98" i="3"/>
  <c r="Z97" i="3"/>
  <c r="Z96" i="3"/>
  <c r="Z95" i="3"/>
  <c r="Z94" i="3"/>
  <c r="Z93" i="3"/>
  <c r="Z92" i="3"/>
  <c r="Z91" i="3"/>
  <c r="Z90" i="3"/>
  <c r="Z89" i="3"/>
  <c r="Z88" i="3"/>
  <c r="Z87" i="3"/>
  <c r="Z86" i="3"/>
  <c r="Z85" i="3"/>
  <c r="Z84" i="3"/>
  <c r="Z83" i="3"/>
  <c r="Z82" i="3"/>
  <c r="Z81" i="3"/>
  <c r="Z80" i="3"/>
  <c r="Z79" i="3"/>
  <c r="Z78" i="3"/>
  <c r="Z77" i="3"/>
  <c r="Z76" i="3"/>
  <c r="Z75" i="3"/>
  <c r="Z74" i="3"/>
  <c r="Z73" i="3"/>
  <c r="Z72" i="3"/>
  <c r="Z71" i="3"/>
  <c r="Z70" i="3"/>
  <c r="Z69" i="3"/>
  <c r="Z68" i="3"/>
  <c r="Z67" i="3"/>
  <c r="Z66" i="3"/>
  <c r="Z65" i="3"/>
  <c r="Z64" i="3"/>
  <c r="Z63" i="3"/>
  <c r="Z62" i="3"/>
  <c r="Z61" i="3"/>
  <c r="Z60" i="3"/>
  <c r="Z59" i="3"/>
  <c r="Z58" i="3"/>
  <c r="Z57" i="3"/>
  <c r="Z56" i="3"/>
  <c r="Z55" i="3"/>
  <c r="Z54" i="3"/>
  <c r="Z53" i="3"/>
  <c r="Z52" i="3"/>
  <c r="Z51" i="3"/>
  <c r="Z50" i="3"/>
  <c r="Z49" i="3"/>
  <c r="Z40" i="3"/>
  <c r="Z39" i="3"/>
  <c r="Z38" i="3"/>
  <c r="Z37" i="3"/>
  <c r="Z36" i="3"/>
  <c r="Z35" i="3"/>
  <c r="Z34" i="3"/>
  <c r="Z33" i="3"/>
  <c r="Z32" i="3"/>
  <c r="Z31" i="3"/>
  <c r="Z30" i="3"/>
  <c r="Z29" i="3"/>
  <c r="Z28" i="3"/>
  <c r="Z27" i="3"/>
  <c r="Z26" i="3"/>
  <c r="Z25" i="3"/>
  <c r="Z24" i="3"/>
  <c r="Z23" i="3"/>
  <c r="Z22" i="3"/>
  <c r="P13" i="3"/>
  <c r="G190" i="3"/>
  <c r="G187" i="3"/>
  <c r="G184" i="3"/>
  <c r="G181" i="3"/>
  <c r="G178" i="3"/>
  <c r="G175" i="3"/>
  <c r="G172" i="3"/>
  <c r="G169" i="3"/>
  <c r="G166" i="3"/>
  <c r="G163" i="3"/>
  <c r="G160" i="3"/>
  <c r="G157" i="3"/>
  <c r="G154" i="3"/>
  <c r="G151" i="3"/>
  <c r="G148" i="3"/>
  <c r="G145" i="3"/>
  <c r="G142" i="3"/>
  <c r="G139" i="3"/>
  <c r="G136" i="3"/>
  <c r="G133" i="3"/>
  <c r="G130" i="3"/>
  <c r="G127" i="3"/>
  <c r="G124" i="3"/>
  <c r="G121" i="3"/>
  <c r="G118" i="3"/>
  <c r="G115" i="3"/>
  <c r="G112" i="3"/>
  <c r="G109" i="3"/>
  <c r="G106" i="3"/>
  <c r="G103" i="3"/>
  <c r="G100" i="3"/>
  <c r="G97" i="3"/>
  <c r="G94" i="3"/>
  <c r="G91" i="3"/>
  <c r="G88" i="3"/>
  <c r="G85" i="3"/>
  <c r="G82" i="3"/>
  <c r="G79" i="3"/>
  <c r="G76" i="3"/>
  <c r="G73" i="3"/>
  <c r="G70" i="3"/>
  <c r="G67" i="3"/>
  <c r="G64" i="3"/>
  <c r="G61" i="3"/>
  <c r="G58" i="3"/>
  <c r="G55" i="3"/>
  <c r="G52" i="3"/>
  <c r="G49" i="3"/>
  <c r="G46" i="3"/>
  <c r="G43" i="3"/>
  <c r="G40" i="3"/>
  <c r="G37" i="3"/>
  <c r="G34" i="3"/>
  <c r="G31" i="3"/>
  <c r="G22" i="3"/>
  <c r="G28" i="3"/>
  <c r="G25" i="3"/>
  <c r="A95" i="18" l="1"/>
  <c r="A41" i="18"/>
  <c r="A14" i="18"/>
  <c r="A68" i="18"/>
  <c r="G19" i="3"/>
  <c r="G16" i="3"/>
  <c r="G13" i="3"/>
  <c r="A184" i="3"/>
  <c r="A175" i="3"/>
  <c r="A166" i="3"/>
  <c r="A157" i="3"/>
  <c r="A148" i="3"/>
  <c r="A139" i="3"/>
  <c r="A130" i="3"/>
  <c r="A121" i="3"/>
  <c r="A112" i="3"/>
  <c r="A103" i="3"/>
  <c r="A94" i="3"/>
  <c r="A85" i="3"/>
  <c r="A76" i="3"/>
  <c r="A67" i="3"/>
  <c r="A58" i="3"/>
  <c r="A49" i="3"/>
  <c r="A40" i="3"/>
  <c r="A31" i="3"/>
  <c r="A22" i="3"/>
  <c r="A60" i="18" l="1"/>
  <c r="A33" i="18"/>
  <c r="A114" i="18"/>
  <c r="A87" i="18"/>
  <c r="A86" i="18"/>
  <c r="A59" i="18"/>
  <c r="A32" i="18"/>
  <c r="A113" i="18"/>
  <c r="A85" i="18"/>
  <c r="A31" i="18"/>
  <c r="A58" i="18"/>
  <c r="A112" i="18"/>
  <c r="A30" i="18"/>
  <c r="A111" i="18"/>
  <c r="A84" i="18"/>
  <c r="A57" i="18"/>
  <c r="A110" i="18"/>
  <c r="A56" i="18"/>
  <c r="A83" i="18"/>
  <c r="A29" i="18"/>
  <c r="A55" i="18"/>
  <c r="A28" i="18"/>
  <c r="A82" i="18"/>
  <c r="A109" i="18"/>
  <c r="A54" i="18"/>
  <c r="A81" i="18"/>
  <c r="A27" i="18"/>
  <c r="A108" i="18"/>
  <c r="A107" i="18"/>
  <c r="A26" i="18"/>
  <c r="A53" i="18"/>
  <c r="A80" i="18"/>
  <c r="A106" i="18"/>
  <c r="A79" i="18"/>
  <c r="A52" i="18"/>
  <c r="A25" i="18"/>
  <c r="A105" i="18"/>
  <c r="A78" i="18"/>
  <c r="A24" i="18"/>
  <c r="A51" i="18"/>
  <c r="A104" i="18"/>
  <c r="A77" i="18"/>
  <c r="A23" i="18"/>
  <c r="A50" i="18"/>
  <c r="A103" i="18"/>
  <c r="A22" i="18"/>
  <c r="A76" i="18"/>
  <c r="A49" i="18"/>
  <c r="A102" i="18"/>
  <c r="A48" i="18"/>
  <c r="A75" i="18"/>
  <c r="A21" i="18"/>
  <c r="A101" i="18"/>
  <c r="A47" i="18"/>
  <c r="A20" i="18"/>
  <c r="A74" i="18"/>
  <c r="A100" i="18"/>
  <c r="A46" i="18"/>
  <c r="A19" i="18"/>
  <c r="A73" i="18"/>
  <c r="A99" i="18"/>
  <c r="A18" i="18"/>
  <c r="A45" i="18"/>
  <c r="A72" i="18"/>
  <c r="A71" i="18"/>
  <c r="A98" i="18"/>
  <c r="A44" i="18"/>
  <c r="A17" i="18"/>
  <c r="A43" i="18"/>
  <c r="A97" i="18"/>
  <c r="A70" i="18"/>
  <c r="A16" i="18"/>
  <c r="A96" i="18"/>
  <c r="A69" i="18"/>
  <c r="A15" i="18"/>
  <c r="A42" i="18"/>
</calcChain>
</file>

<file path=xl/sharedStrings.xml><?xml version="1.0" encoding="utf-8"?>
<sst xmlns="http://schemas.openxmlformats.org/spreadsheetml/2006/main" count="1275" uniqueCount="473">
  <si>
    <t>Impacto</t>
  </si>
  <si>
    <t>Grave</t>
  </si>
  <si>
    <t>Moderado</t>
  </si>
  <si>
    <t>Bajo</t>
  </si>
  <si>
    <t>Menor</t>
  </si>
  <si>
    <t>Recurrente</t>
  </si>
  <si>
    <t>Inusual</t>
  </si>
  <si>
    <t>Remota</t>
  </si>
  <si>
    <t>VALORES</t>
  </si>
  <si>
    <t>Probabilidad (%)</t>
  </si>
  <si>
    <t>IMPACTO</t>
  </si>
  <si>
    <t>TIPO DE RIESGO</t>
  </si>
  <si>
    <t>EN CASO DE SUCEDER EL RIESGO SE DEBE TOMAR ACCIÓN</t>
  </si>
  <si>
    <t>1-2</t>
  </si>
  <si>
    <t>3-4</t>
  </si>
  <si>
    <t>5-6</t>
  </si>
  <si>
    <t>7-8</t>
  </si>
  <si>
    <t>9-10</t>
  </si>
  <si>
    <t>Probable</t>
  </si>
  <si>
    <t>Muy Probable</t>
  </si>
  <si>
    <t>PROBABILIDAD</t>
  </si>
  <si>
    <t>DE ATENCIÓN INMEDIATA</t>
  </si>
  <si>
    <t>DE ATENCIÓN PERIÓDICA</t>
  </si>
  <si>
    <t>CONTROLADOS</t>
  </si>
  <si>
    <t>DE SEGUIMIENTO</t>
  </si>
  <si>
    <t>N° DE RIESGO</t>
  </si>
  <si>
    <t>NIVEL DE DESICIÓN DEL RIESGO</t>
  </si>
  <si>
    <t>CLASIFICACIÓN DEL RIESGO</t>
  </si>
  <si>
    <t>CLASIFICACIÓN</t>
  </si>
  <si>
    <t>TIPO</t>
  </si>
  <si>
    <t>IDENTIFICACIÓN DE LOS POSIBLES EFECTOS O CONSECUENCIAS DEL RIESGO</t>
  </si>
  <si>
    <t>VALORACIÓN INICIAL DEL RIESGO</t>
  </si>
  <si>
    <t>VALOR CUANTITATIVO</t>
  </si>
  <si>
    <t>PROBABILIDAD DE OCURRENCIA</t>
  </si>
  <si>
    <t>N° DE CONTROL</t>
  </si>
  <si>
    <t>EVALUACIÓN DE CONTROLES</t>
  </si>
  <si>
    <t>DETERMINACIÓN DE SUFICIENCIA O DEFICIENCIA DEL CONTROL</t>
  </si>
  <si>
    <t>¿ESTÁ DOCUMENTADO?</t>
  </si>
  <si>
    <t>¿ESTÁ FORMALIZADO?</t>
  </si>
  <si>
    <t>¿SE APLICA?</t>
  </si>
  <si>
    <t>¿ES EFECTIVO?</t>
  </si>
  <si>
    <t>RESULTADO</t>
  </si>
  <si>
    <t>¿EL RIESGO ESTÁ CONTROLADO SUFICIENTEMENTE?</t>
  </si>
  <si>
    <t>GRADO DE IMPACTO</t>
  </si>
  <si>
    <t>GRADO</t>
  </si>
  <si>
    <t>DESCRIPCIÓN DE LAS ACCIONES</t>
  </si>
  <si>
    <t>DEFINICIÓN DE ESTRATEGIAS Y ACCIONES DE CONTROL PARA RESPONDER A LOS RIESGOS</t>
  </si>
  <si>
    <t>ALINEACIÓN CON EL PLAN DE DESARROLLO INSTITUCIONAL</t>
  </si>
  <si>
    <t>EJE RECTOR</t>
  </si>
  <si>
    <t>OBJETIVO ESTRATÉGICO</t>
  </si>
  <si>
    <t>INSTITUCIÓN:</t>
  </si>
  <si>
    <t>UNIVERSIDAD JUÁREZ DEL ESTADO DE DURANGO</t>
  </si>
  <si>
    <t>AÑO:</t>
  </si>
  <si>
    <t>1.1.1</t>
  </si>
  <si>
    <t>1.1.2</t>
  </si>
  <si>
    <t>1.1.3</t>
  </si>
  <si>
    <t>2.1.1</t>
  </si>
  <si>
    <t>1.2.1</t>
  </si>
  <si>
    <t>1.2.2</t>
  </si>
  <si>
    <t>1.2.3</t>
  </si>
  <si>
    <t>1.3.1</t>
  </si>
  <si>
    <t>1.3.2</t>
  </si>
  <si>
    <t>1.3.3</t>
  </si>
  <si>
    <t>2.1.2</t>
  </si>
  <si>
    <t>2.1.3</t>
  </si>
  <si>
    <t>2.2.1</t>
  </si>
  <si>
    <t>2.2.2</t>
  </si>
  <si>
    <t>2.2.3</t>
  </si>
  <si>
    <t>2.3.1</t>
  </si>
  <si>
    <t>2.3.2</t>
  </si>
  <si>
    <t>2.3.3</t>
  </si>
  <si>
    <t>3.1.1</t>
  </si>
  <si>
    <t>3.1.2</t>
  </si>
  <si>
    <t>3.1.3</t>
  </si>
  <si>
    <t>3.2.1</t>
  </si>
  <si>
    <t>3.2.2</t>
  </si>
  <si>
    <t>3.2.3</t>
  </si>
  <si>
    <t>3.3.1</t>
  </si>
  <si>
    <t>3.3.2</t>
  </si>
  <si>
    <t>3.3.3</t>
  </si>
  <si>
    <t>4.1.1</t>
  </si>
  <si>
    <t>4.1.2</t>
  </si>
  <si>
    <t>4.1.3</t>
  </si>
  <si>
    <t>4.2.1</t>
  </si>
  <si>
    <t>4.2.2</t>
  </si>
  <si>
    <t>4.2.3</t>
  </si>
  <si>
    <t>4.3.1</t>
  </si>
  <si>
    <t>4.3.2</t>
  </si>
  <si>
    <t>4.3.3</t>
  </si>
  <si>
    <t>5.1.1</t>
  </si>
  <si>
    <t>5.1.2</t>
  </si>
  <si>
    <t>5.1.3</t>
  </si>
  <si>
    <t>5.2.1</t>
  </si>
  <si>
    <t>5.2.2</t>
  </si>
  <si>
    <t>5.2.3</t>
  </si>
  <si>
    <t>5.3.1</t>
  </si>
  <si>
    <t>5.3.2</t>
  </si>
  <si>
    <t>5.3.3</t>
  </si>
  <si>
    <t>6.1.1</t>
  </si>
  <si>
    <t>6.1.2</t>
  </si>
  <si>
    <t>6.1.3</t>
  </si>
  <si>
    <t>6.2.1</t>
  </si>
  <si>
    <t>6.2.2</t>
  </si>
  <si>
    <t>6.2.3</t>
  </si>
  <si>
    <t>6.3.1</t>
  </si>
  <si>
    <t>6.3.2</t>
  </si>
  <si>
    <t>6.3.3</t>
  </si>
  <si>
    <t>7.1.1</t>
  </si>
  <si>
    <t>7.1.2</t>
  </si>
  <si>
    <t>7.1.3</t>
  </si>
  <si>
    <t>7.2.1</t>
  </si>
  <si>
    <t>7.2.2</t>
  </si>
  <si>
    <t>7.2.3</t>
  </si>
  <si>
    <t>7.3.1</t>
  </si>
  <si>
    <t>7.3.2</t>
  </si>
  <si>
    <t>7.3.3</t>
  </si>
  <si>
    <t>8.1.1</t>
  </si>
  <si>
    <t>8.1.2</t>
  </si>
  <si>
    <t>8.1.3</t>
  </si>
  <si>
    <t>8.2.1</t>
  </si>
  <si>
    <t>8.2.2</t>
  </si>
  <si>
    <t>8.2.3</t>
  </si>
  <si>
    <t>8.3.1</t>
  </si>
  <si>
    <t>8.3.2</t>
  </si>
  <si>
    <t>8.3.3</t>
  </si>
  <si>
    <t>9.1.1</t>
  </si>
  <si>
    <t>9.1.2</t>
  </si>
  <si>
    <t>9.1.3</t>
  </si>
  <si>
    <t>9.2.1</t>
  </si>
  <si>
    <t>9.2.2</t>
  </si>
  <si>
    <t>9.2.3</t>
  </si>
  <si>
    <t>9.3.1</t>
  </si>
  <si>
    <t>9.3.2</t>
  </si>
  <si>
    <t>9.3.3</t>
  </si>
  <si>
    <t>10.1.1</t>
  </si>
  <si>
    <t>10.1.2</t>
  </si>
  <si>
    <t>10.1.3</t>
  </si>
  <si>
    <t>10.2.1</t>
  </si>
  <si>
    <t>10.2.2</t>
  </si>
  <si>
    <t>10.2.3</t>
  </si>
  <si>
    <t>10.3.1</t>
  </si>
  <si>
    <t>10.3.2</t>
  </si>
  <si>
    <t>10.3.3</t>
  </si>
  <si>
    <t>11.1.1</t>
  </si>
  <si>
    <t>11.1.2</t>
  </si>
  <si>
    <t>11.1.3</t>
  </si>
  <si>
    <t>11.2.1</t>
  </si>
  <si>
    <t>11.2.2</t>
  </si>
  <si>
    <t>11.2.3</t>
  </si>
  <si>
    <t>11.3.1</t>
  </si>
  <si>
    <t>11.3.2</t>
  </si>
  <si>
    <t>11.3.3</t>
  </si>
  <si>
    <t>12.1.1</t>
  </si>
  <si>
    <t>12.1.2</t>
  </si>
  <si>
    <t>12.1.3</t>
  </si>
  <si>
    <t>12.2.1</t>
  </si>
  <si>
    <t>12.2.2</t>
  </si>
  <si>
    <t>12.2.3</t>
  </si>
  <si>
    <t>12.3.1</t>
  </si>
  <si>
    <t>12.3.2</t>
  </si>
  <si>
    <t>12.3.3</t>
  </si>
  <si>
    <t>13.1.1</t>
  </si>
  <si>
    <t>13.1.2</t>
  </si>
  <si>
    <t>13.1.3</t>
  </si>
  <si>
    <t>13.2.1</t>
  </si>
  <si>
    <t>13.2.2</t>
  </si>
  <si>
    <t>13.2.3</t>
  </si>
  <si>
    <t>13.3.1</t>
  </si>
  <si>
    <t>13.3.2</t>
  </si>
  <si>
    <t>13.3.3</t>
  </si>
  <si>
    <t>14.1.1</t>
  </si>
  <si>
    <t>14.1.2</t>
  </si>
  <si>
    <t>14.1.3</t>
  </si>
  <si>
    <t>14.2.1</t>
  </si>
  <si>
    <t>14.2.2</t>
  </si>
  <si>
    <t>14.2.3</t>
  </si>
  <si>
    <t>14.3.1</t>
  </si>
  <si>
    <t>14.3.2</t>
  </si>
  <si>
    <t>14.3.3</t>
  </si>
  <si>
    <t>16.1.1</t>
  </si>
  <si>
    <t>16.1.2</t>
  </si>
  <si>
    <t>16.2.1</t>
  </si>
  <si>
    <t>16.2.2</t>
  </si>
  <si>
    <t>16.3.1</t>
  </si>
  <si>
    <t>16.3.2</t>
  </si>
  <si>
    <t>17.1.1</t>
  </si>
  <si>
    <t>17.1.2</t>
  </si>
  <si>
    <t>17.2.1</t>
  </si>
  <si>
    <t>17.2.2</t>
  </si>
  <si>
    <t>17.3.1</t>
  </si>
  <si>
    <t>17.3.2</t>
  </si>
  <si>
    <t>18.1.1</t>
  </si>
  <si>
    <t>18.1.2</t>
  </si>
  <si>
    <t>18.2.1</t>
  </si>
  <si>
    <t>18.2.2</t>
  </si>
  <si>
    <t>18.3.1</t>
  </si>
  <si>
    <t>18.3.2</t>
  </si>
  <si>
    <t>19.1.1</t>
  </si>
  <si>
    <t>19.1.2</t>
  </si>
  <si>
    <t>19.2.1</t>
  </si>
  <si>
    <t>19.2.2</t>
  </si>
  <si>
    <t>19.3.1</t>
  </si>
  <si>
    <t>19.3.2</t>
  </si>
  <si>
    <t>20.1.1</t>
  </si>
  <si>
    <t>20.1.2</t>
  </si>
  <si>
    <t>20.2.1</t>
  </si>
  <si>
    <t>20.2.2</t>
  </si>
  <si>
    <t>20.3.1</t>
  </si>
  <si>
    <t>20.3.2</t>
  </si>
  <si>
    <t>15.1.1</t>
  </si>
  <si>
    <t>15.1.2</t>
  </si>
  <si>
    <t>15.2.1</t>
  </si>
  <si>
    <t>15.2.2</t>
  </si>
  <si>
    <t>15.3.1</t>
  </si>
  <si>
    <t>15.3.2</t>
  </si>
  <si>
    <t>15.1.3</t>
  </si>
  <si>
    <t>15.2.3</t>
  </si>
  <si>
    <t>15.3.3</t>
  </si>
  <si>
    <t>16.1.3</t>
  </si>
  <si>
    <t>16.2.3</t>
  </si>
  <si>
    <t>16.3.3</t>
  </si>
  <si>
    <t>17.1.3</t>
  </si>
  <si>
    <t>17.2.3</t>
  </si>
  <si>
    <t>17.3.3</t>
  </si>
  <si>
    <t>18.1.3</t>
  </si>
  <si>
    <t>18.2.3</t>
  </si>
  <si>
    <t>18.3.3</t>
  </si>
  <si>
    <t>19.1.3</t>
  </si>
  <si>
    <t>19.2.3</t>
  </si>
  <si>
    <t>19.3.3</t>
  </si>
  <si>
    <t>20.1.3</t>
  </si>
  <si>
    <t>20.2.3</t>
  </si>
  <si>
    <t>20.3.3</t>
  </si>
  <si>
    <t>Eje Rector III. Gestión y Gobierno</t>
  </si>
  <si>
    <t>Eje Rector V. Internacionalización</t>
  </si>
  <si>
    <t>Eje Rector I. Calidad Educativa</t>
  </si>
  <si>
    <t>Catastrófico</t>
  </si>
  <si>
    <t>RIESGO IDENTIFICADO
(sustantivo + verbo en participio + adjetivo o adverbio o complemento circunstancial negativo)</t>
  </si>
  <si>
    <t>Eje Rector II. Investigación y Posgrado</t>
  </si>
  <si>
    <t>Eje Rector IV. Vinculación Difusión y Extensión de la Cultura</t>
  </si>
  <si>
    <t>Asegurar la calidad de los planes y programas de estudio a través de la actualización y evaluación constante, fortalecer la habilitación y formación docente, promover la nueva oferta educativa en un marco de pertinencia y calidad.</t>
  </si>
  <si>
    <t>Fortalecer y consolidar la investigación y el posgrado institucional, con una alta pertinencia académica y social, que permita la vinculación e innovación con diferentes sectores sociales y productivos a nivel regional, atendiendo las problemáticas presentadas y con ello avanzar en competitividad, el bienestar social y el desarrollo sostenible de la sociedad</t>
  </si>
  <si>
    <t>Asegurar las condiciones de gobernabilidad universitaria que promuevan la corresponsabilidad en el desarrollo institucional, respaldando su autonomía y calidad en un marco de transparencia y rendición de cuentas</t>
  </si>
  <si>
    <t>Fortalecer la vinculación institucional atraves de acciones pertinentes de la difusion, extension de los servicios, la cultura, el arte y el deporte, como un factor determinanate para la interación de la comunidad universitaria y a partir de ello provocar la articulación con la sociedad</t>
  </si>
  <si>
    <t>Fortalecer de manera integral e innovadora el proceso de internacionalización de la UJED mediante la cooperación y colaboración en docencia, investigación y vinculación, que coadyuven en el desarrollo de habilidades globales de la comunidad universitaria, de tal manera que les permita de cara al futuro hacer frente a la nueva realidad global</t>
  </si>
  <si>
    <t>MATRIZ DE ADMINISTRACIÓN DE RIESGOS (MAR)</t>
  </si>
  <si>
    <t>IDENTIFICACIÓN DE CAUSAS DEL RIESGO</t>
  </si>
  <si>
    <t>N°</t>
  </si>
  <si>
    <t>CAUSA</t>
  </si>
  <si>
    <t>¿EXISTEN CONTROLES PARA CADA CAUSA DE RIESGO?</t>
  </si>
  <si>
    <t>DESCRIPCIÓN DEL CONTROL</t>
  </si>
  <si>
    <t>VALORACIÓN FINAL DEL RIESGO RESPECTO A CONTROLES</t>
  </si>
  <si>
    <t>ESTRATÉGIAS</t>
  </si>
  <si>
    <t>PLAN DE DESARROLLO INSTITUCIONAL 2018-2024</t>
  </si>
  <si>
    <t>EJES RECTORES-OBJETIVOS ESTRATÉGICOS</t>
  </si>
  <si>
    <t>IDENTIFICACIÓN DEL RIESGO</t>
  </si>
  <si>
    <t>IMPLEMENTACIÓN</t>
  </si>
  <si>
    <t>FECHA</t>
  </si>
  <si>
    <t>RESPONSABLES</t>
  </si>
  <si>
    <t>Autorizó:</t>
  </si>
  <si>
    <t>Proceso:</t>
  </si>
  <si>
    <t>Realizó:</t>
  </si>
  <si>
    <r>
      <t xml:space="preserve">Para efectos del presente instructivo, se entenderá por Acuerdo: </t>
    </r>
    <r>
      <rPr>
        <i/>
        <sz val="12"/>
        <color theme="1"/>
        <rFont val="Arial"/>
        <family val="2"/>
      </rPr>
      <t>el ACUERDO por el que se emiten las Disposiciones y el Manual Administrativo de Aplicación General en Materia de Control Interno</t>
    </r>
    <r>
      <rPr>
        <sz val="12"/>
        <color theme="1"/>
        <rFont val="Arial"/>
        <family val="2"/>
      </rPr>
      <t>, publicado en el DOF el 03 de noviembre de 2016.</t>
    </r>
  </si>
  <si>
    <r>
      <t>Objetivo del Formato:</t>
    </r>
    <r>
      <rPr>
        <sz val="12"/>
        <color theme="1"/>
        <rFont val="Arial"/>
        <family val="2"/>
      </rPr>
      <t xml:space="preserve"> Apoyar y orientar a las Unidades Responsables (URES) de la Universidad Juárez del Estado de Durango (UJED), en la identificación, establecimiento y aplicación de la Metodología de Administración de Riesgos determinada en el numeral 23 del Acuerdo.</t>
    </r>
  </si>
  <si>
    <t>RIESGO IDENTIFICADO</t>
  </si>
  <si>
    <t>MAPA DE RIESGOS (MAR)</t>
  </si>
  <si>
    <t>UNIDAD RESPONSABLE:</t>
  </si>
  <si>
    <t>Eje Rector VI. Responsabilidad Social Universitaria</t>
  </si>
  <si>
    <t>Incrementar la contribución de la Universidad Juárez del Estado de Durango al desarrollo de la sociedad, mediante la creación y activación de un modelo de Responsabilidad Social Universitaria que integre la equidad de género, el medio ambiente y sostenibilidad, la gestión y ética ambiental, la colaboración activa en proyectos sociales en cominidades rurales y marginadas así como las buenas prácticas de salud mediante esquemas deportivos y culturales.</t>
  </si>
  <si>
    <t>ESCALA DE VALOR</t>
  </si>
  <si>
    <t>ESTRATEGIAS</t>
  </si>
  <si>
    <t>S E G U I M I E N T O                              S E G U N D O                              T R I M E S T R E</t>
  </si>
  <si>
    <t>S E G U I M I E N T O                              T E R C E R                              T R I M E S T R E</t>
  </si>
  <si>
    <t>S E G U I M I E N T O                              C U A R T O                              T R I M E S T R E</t>
  </si>
  <si>
    <t>MAPA DE RIESGOS PRIMER TRIMESTRE</t>
  </si>
  <si>
    <t>MAPA DE RIESGOS SEGUNDO TRIMESTRE</t>
  </si>
  <si>
    <t>MAPA DE RIESGOS TERCER TRIMESTRE</t>
  </si>
  <si>
    <t>MAPA DE RIESGOS CUARTO TRIMESTRE</t>
  </si>
  <si>
    <r>
      <t>Periodicidad:</t>
    </r>
    <r>
      <rPr>
        <sz val="12"/>
        <color theme="1"/>
        <rFont val="Arial"/>
        <family val="2"/>
      </rPr>
      <t xml:space="preserve"> Anual, con un seguimiento trimestral.</t>
    </r>
  </si>
  <si>
    <r>
      <t>Plazo de Entrega:</t>
    </r>
    <r>
      <rPr>
        <sz val="12"/>
        <color theme="1"/>
        <rFont val="Arial"/>
        <family val="2"/>
      </rPr>
      <t xml:space="preserve"> Con fundamento en el Título Cuarto, Capítulo IV, Sección II, numeral 47, fracción XI, inciso a) del ACUERDO: La Matriz, Mapa y Programa de Trabajo de Administración de Riesgos (PTAR), así como Reporte Anual del Comportamiento de los Riesgos, se presentarán en la Primera Sesión Ordinaria del Comité de Control y Desempeño Institucional (COCODI).</t>
    </r>
  </si>
  <si>
    <t>Notas:</t>
  </si>
  <si>
    <r>
      <t>Riegos de Corrupción</t>
    </r>
    <r>
      <rPr>
        <sz val="12"/>
        <color theme="1"/>
        <rFont val="Arial"/>
        <family val="2"/>
      </rPr>
      <t>: En la identificación de los Riesgos de corrupción se podrá aplicar la metodología general de administración de riesgos, considerando para su identificación las etapas enlistadas en el numeral 24 del Acuerdo.</t>
    </r>
  </si>
  <si>
    <t>INSTRUCCIONES DE LLENADO</t>
  </si>
  <si>
    <t>Los datos registrados en la hoja de nombre “Información General” se vincularán automáticamente a las hojas de nombre: “Matriz Administración Riesgos” y “Mapa de Riesgos”, dichos datos se visualizarán en la parte superior de cada una de las hojas en mención, por lo que es de suma importancia su llenado.</t>
  </si>
  <si>
    <t>Los datos registrados en la hoja de nombre “Matriz Administración Riesgos” se vincularán automáticamente a la hoja “Mapa de Riesgos”</t>
  </si>
  <si>
    <r>
      <t xml:space="preserve">La estructura del número de riesgo se construirá con el año de elaboración de la Matriz de Administración de Riesgos y además por el número consecutivo. </t>
    </r>
    <r>
      <rPr>
        <i/>
        <sz val="12"/>
        <color theme="1"/>
        <rFont val="Arial"/>
        <family val="2"/>
      </rPr>
      <t>Ejemplo: 2021_1.</t>
    </r>
  </si>
  <si>
    <t>A.2 Alineación Con El Plan De Desarrollo Institucional:</t>
  </si>
  <si>
    <t>La descripción del riesgo identificado, será tomando en cuenta la siguiente estructura general:</t>
  </si>
  <si>
    <r>
      <t>Nota:</t>
    </r>
    <r>
      <rPr>
        <sz val="12"/>
        <color rgb="FF000000"/>
        <rFont val="Arial"/>
        <family val="2"/>
      </rPr>
      <t xml:space="preserve"> u</t>
    </r>
    <r>
      <rPr>
        <sz val="12"/>
        <color theme="1"/>
        <rFont val="Arial"/>
        <family val="2"/>
      </rPr>
      <t>n riesgo es un evento adverso e incierto (externo o interno) que, derivado de la combinación de su probabilidad de ocurrencia y el posible impacto, pudieran obstaculizar o impedir el logro de las metas y objetivos institucionales.</t>
    </r>
  </si>
  <si>
    <r>
      <t>Nota:</t>
    </r>
    <r>
      <rPr>
        <sz val="12"/>
        <color rgb="FF000000"/>
        <rFont val="Arial"/>
        <family val="2"/>
      </rPr>
      <t xml:space="preserve"> u</t>
    </r>
    <r>
      <rPr>
        <sz val="12"/>
        <color theme="1"/>
        <rFont val="Arial"/>
        <family val="2"/>
      </rPr>
      <t>n riesgo puede tener diversas clasificaciones, por lo cual se cuenta con diversos renglones para que sea posible seleccionar una, dos o más.</t>
    </r>
  </si>
  <si>
    <r>
      <t>Nota:</t>
    </r>
    <r>
      <rPr>
        <sz val="12"/>
        <color rgb="FF000000"/>
        <rFont val="Arial"/>
        <family val="2"/>
      </rPr>
      <t xml:space="preserve"> las causas pueden tomarse del análisis del árbol de problemas realizado anteriormente.</t>
    </r>
  </si>
  <si>
    <r>
      <t>Nota:</t>
    </r>
    <r>
      <rPr>
        <sz val="12"/>
        <color rgb="FF000000"/>
        <rFont val="Arial"/>
        <family val="2"/>
      </rPr>
      <t xml:space="preserve"> las consecuencias pueden tomarse del análisis del árbol de problemas realizado anteriormente.</t>
    </r>
  </si>
  <si>
    <r>
      <t>Nota:</t>
    </r>
    <r>
      <rPr>
        <sz val="12"/>
        <color rgb="FF000000"/>
        <rFont val="Arial"/>
        <family val="2"/>
      </rPr>
      <t xml:space="preserve"> La valoración del grado de impacto y de la probabilidad de ocurrencia deberá realizarse antes de la evaluación de controles, se determinará sin considerar los controles existentes para administrar los riesgos, a fin de visualizar la máxima vulnerabilidad a que está expuesta la Institución de no responder ante ellos adecuadamente.</t>
    </r>
  </si>
  <si>
    <t>Comprobar la existencia o no de controles para cada una de las causas de cada riesgo identificado, y en su caso para sus efectos o consecuencias.</t>
  </si>
  <si>
    <t>E.5 Determinación de Suficiencia o Deficiencia del Control:</t>
  </si>
  <si>
    <r>
      <t>Nota:</t>
    </r>
    <r>
      <rPr>
        <sz val="12"/>
        <color rgb="FFFF0000"/>
        <rFont val="Arial"/>
        <family val="2"/>
      </rPr>
      <t xml:space="preserve"> </t>
    </r>
    <r>
      <rPr>
        <sz val="12"/>
        <color theme="1"/>
        <rFont val="Arial"/>
        <family val="2"/>
      </rPr>
      <t>Si el riesgo “Si” está controlado suficientemente, la celda en automático se colorará "Verde". Si el riesgo “No” está controlado suficientemente, la celda se colorará “Roja”.</t>
    </r>
  </si>
  <si>
    <t>Hay una diferencia fundamental entre el aseguramiento y la protección. Cuando se recurre a la segunda medida se elimina el riesgo renunciando a una ganancia posible. Cuando se recurre a la primera medida se paga una prima para eliminar el riesgo de pérdida, sin renunciar por ello a la ganancia posible.</t>
  </si>
  <si>
    <r>
      <t>Nota:</t>
    </r>
    <r>
      <rPr>
        <sz val="12"/>
        <color theme="1"/>
        <rFont val="Arial"/>
        <family val="2"/>
      </rPr>
      <t xml:space="preserve"> para los riesgos de corrupción que se hayan identificado, deberán contemplarse solamente las estrategias de </t>
    </r>
    <r>
      <rPr>
        <i/>
        <u/>
        <sz val="12"/>
        <color theme="1"/>
        <rFont val="Arial"/>
        <family val="2"/>
      </rPr>
      <t>evitar y reducir el riesgo,</t>
    </r>
    <r>
      <rPr>
        <sz val="12"/>
        <color theme="1"/>
        <rFont val="Arial"/>
        <family val="2"/>
      </rPr>
      <t xml:space="preserve"> toda vez que los riesgos de corrupción son inaceptables e intolerables, en tanto que lesionan la imagen, la credibilidad y la transparencia de las Instituciones.</t>
    </r>
  </si>
  <si>
    <t>G.3 Implementación:</t>
  </si>
  <si>
    <t>------- Seguimiento Trimestral -------</t>
  </si>
  <si>
    <t>La Unidad Responsable dará seguimiento a los riesgos identificados en el primer trimestre del año, de tal manera que las estrategias y acciones a implementar en dicho trimestre tengan a bien convertirse en controles para el segundo trimestre y así sucesivamente.</t>
  </si>
  <si>
    <t>Además de verificar si las acciones que se establecieron en el primer trimestre del año realmente se implementaron en la fecha definida. Así como, en caso de ser necesario, en cada trimestre se deberán definir nuevas acciones que sean efectivas para la atención a los riesgos.</t>
  </si>
  <si>
    <t>Lo anterior, con el fin de valorar los riesgos en el transcurso del año y detectar de manera oportuna los riesgos que no se identificaron en el primer trimestre o en su caso identificar y evaluar los que se vayan presentando.</t>
  </si>
  <si>
    <t>Para dicho seguimiento, trimestralmente se llevará acabo la aplicación de los puntos que se enlistan y los cuales ya han sido descritos en los apartados anteriores:</t>
  </si>
  <si>
    <r>
      <t>Nota:</t>
    </r>
    <r>
      <rPr>
        <sz val="12"/>
        <color rgb="FFFF0000"/>
        <rFont val="Arial"/>
        <family val="2"/>
      </rPr>
      <t xml:space="preserve"> </t>
    </r>
    <r>
      <rPr>
        <sz val="12"/>
        <color theme="1"/>
        <rFont val="Arial"/>
        <family val="2"/>
      </rPr>
      <t>para el segundo trimestre, no es necesario hacer una Valoración Inicial del Riesgo, puesto que se tomará como tal, la Valoración Final del Riesgo Respecto a Controles del primer trimestre, y así, para el tercer trimestre se tomará la del segundo y para el cuarto trimestre se tomará la del tercero.</t>
    </r>
  </si>
  <si>
    <t>En la hoja de nombre “Mapa de Riesgos” se vincularán automáticamente los datos de cada uno de los trimestres de la hoja de nombre “Matriz Administración Riesgos”, relativos a:</t>
  </si>
  <si>
    <t>En automático el archivo genera el Mapa de Riesgos trimestral, en el cual es posible identificar los cuadrantes en los cuales se ubica cada uno de los riesgos.</t>
  </si>
  <si>
    <r>
      <t>Nota:</t>
    </r>
    <r>
      <rPr>
        <sz val="12"/>
        <color rgb="FF000000"/>
        <rFont val="Arial"/>
        <family val="2"/>
      </rPr>
      <t xml:space="preserve"> de acuerdo a la alineación del proceso (del cual se están identificando los riesgos) con el Plan de Desarrollo Institucional, será la elección del Eje Rector.</t>
    </r>
  </si>
  <si>
    <t>Describir las consecuencias que incidirán en el cumplimiento de las metas y objetivos institucionales, en caso de materializarse el riesgo identificado. Se podrán incorporar en el formato como máximo nueve consecuencias (tres por cada causa) para cada riesgo identificado, en el caso de que se hayan identificado diez o más consecuencias será necesario llevar a cabo un análisis para la priorización de las mismas.</t>
  </si>
  <si>
    <t>En esta columna no se captura el dato libremente, sino que proporciona opciones de selección: “Si”, “No”. Al seleccionar la opción "Si" de la lista desplegable, se visualizarán las columnas de la derecha para requisitar la información de hasta tres controles por causa.</t>
  </si>
  <si>
    <t>FORMATO MATRIZ DE ADMINISTRACIÓN DE RIESGOS (MAR)</t>
  </si>
  <si>
    <r>
      <t>Nota:</t>
    </r>
    <r>
      <rPr>
        <sz val="12"/>
        <color rgb="FF000000"/>
        <rFont val="Arial"/>
        <family val="2"/>
      </rPr>
      <t xml:space="preserve"> siempre que la causa se clasifique como Entorno, entonces el tipo siempre será Externo.</t>
    </r>
  </si>
  <si>
    <r>
      <t>Nota:</t>
    </r>
    <r>
      <rPr>
        <sz val="12"/>
        <color rgb="FFFF0000"/>
        <rFont val="Arial"/>
        <family val="2"/>
      </rPr>
      <t xml:space="preserve"> </t>
    </r>
    <r>
      <rPr>
        <sz val="12"/>
        <color theme="1"/>
        <rFont val="Arial"/>
        <family val="2"/>
      </rPr>
      <t>en dichas columnas no se captura el dato libremente, sino que proporciona opciones de selección: “Si”, “No”.</t>
    </r>
  </si>
  <si>
    <r>
      <t>Nota:</t>
    </r>
    <r>
      <rPr>
        <sz val="12"/>
        <color rgb="FFFF0000"/>
        <rFont val="Arial"/>
        <family val="2"/>
      </rPr>
      <t xml:space="preserve"> </t>
    </r>
    <r>
      <rPr>
        <sz val="12"/>
        <color theme="1"/>
        <rFont val="Arial"/>
        <family val="2"/>
      </rPr>
      <t>Tratándose de los riesgos de corrupción, estos serán de impacto grave, ya que la materialización de este tipo de riesgos es inaceptable e intolerable, en tanto que lesionan la imagen, confianza, credibilidad y transparencia de la institución, afectando los recursos públicos y el cumplimiento de las funciones de administración.</t>
    </r>
  </si>
  <si>
    <r>
      <rPr>
        <b/>
        <sz val="16"/>
        <rFont val="Arial"/>
        <family val="2"/>
      </rPr>
      <t>Inmediata:</t>
    </r>
    <r>
      <rPr>
        <sz val="16"/>
        <rFont val="Arial"/>
        <family val="2"/>
      </rPr>
      <t xml:space="preserve"> no pueden esperar; es necesario estar bajo la supervisión directa de la alta dirección.</t>
    </r>
  </si>
  <si>
    <r>
      <rPr>
        <b/>
        <sz val="16"/>
        <rFont val="Arial"/>
        <family val="2"/>
      </rPr>
      <t>Inmediata:</t>
    </r>
    <r>
      <rPr>
        <sz val="16"/>
        <rFont val="Arial"/>
        <family val="2"/>
      </rPr>
      <t xml:space="preserve"> no pueden esperar; es necesario la supervisión constante y estar revisada por la alta dirección y responsable(s) de proceso involucrado(s).</t>
    </r>
  </si>
  <si>
    <r>
      <rPr>
        <b/>
        <sz val="16"/>
        <rFont val="Arial"/>
        <family val="2"/>
      </rPr>
      <t>Programada:</t>
    </r>
    <r>
      <rPr>
        <sz val="16"/>
        <rFont val="Arial"/>
        <family val="2"/>
      </rPr>
      <t xml:space="preserve"> pueden realizarse bajo la supervisión del responsable(s) de proceso.</t>
    </r>
  </si>
  <si>
    <r>
      <rPr>
        <b/>
        <sz val="16"/>
        <rFont val="Arial"/>
        <family val="2"/>
      </rPr>
      <t>Programada:</t>
    </r>
    <r>
      <rPr>
        <sz val="16"/>
        <rFont val="Arial"/>
        <family val="2"/>
      </rPr>
      <t xml:space="preserve"> pueden realizarse bajo la supervisión del personal que reporta a responsable(s) de proceso.</t>
    </r>
  </si>
  <si>
    <r>
      <rPr>
        <b/>
        <sz val="12"/>
        <color rgb="FFC00000"/>
        <rFont val="Arial"/>
        <family val="2"/>
      </rPr>
      <t>A.1 Número de Riesgo:</t>
    </r>
    <r>
      <rPr>
        <sz val="12"/>
        <color theme="1"/>
        <rFont val="Arial"/>
        <family val="2"/>
      </rPr>
      <t xml:space="preserve"> una vez que se haya requisitado la hoja de nombre “Información General”, y a la par haber llenado la columna "D" (Riesgo Identificado) de la hoja de nombre "Matriz Administración Riesgos", el número de riesgo se visualizará automáticamente y de forma consecutiva.</t>
    </r>
  </si>
  <si>
    <r>
      <rPr>
        <b/>
        <sz val="12"/>
        <color rgb="FFC00000"/>
        <rFont val="Arial"/>
        <family val="2"/>
      </rPr>
      <t>A.3 Riesgo Identificado:</t>
    </r>
    <r>
      <rPr>
        <sz val="12"/>
        <color theme="1"/>
        <rFont val="Arial"/>
        <family val="2"/>
      </rPr>
      <t xml:space="preserve"> identificar las partes medulares del proceso y entonces responder a la pregunta: </t>
    </r>
    <r>
      <rPr>
        <sz val="12"/>
        <color rgb="FFC00000"/>
        <rFont val="Arial"/>
        <family val="2"/>
      </rPr>
      <t xml:space="preserve">¿qué pudiera suceder en...? completando la pregunta con la parte medular correspondiente. </t>
    </r>
    <r>
      <rPr>
        <sz val="12"/>
        <rFont val="Arial"/>
        <family val="2"/>
      </rPr>
      <t xml:space="preserve">De tal manera se obtiene </t>
    </r>
    <r>
      <rPr>
        <sz val="12"/>
        <color rgb="FF000000"/>
        <rFont val="Arial"/>
        <family val="2"/>
      </rPr>
      <t>una lluvia de diversos riesgos, paso seguido, es necesario analizarlos mediante un árbol de problemas para determinar si son riesgos realmente, si son causas de un riesgo o en su caso si son consecuencias:</t>
    </r>
  </si>
  <si>
    <r>
      <rPr>
        <b/>
        <sz val="12"/>
        <color rgb="FFC00000"/>
        <rFont val="Arial"/>
        <family val="2"/>
      </rPr>
      <t>A.4 Nivel de Decisión del Riesgo:</t>
    </r>
    <r>
      <rPr>
        <sz val="12"/>
        <color theme="1"/>
        <rFont val="Arial"/>
        <family val="2"/>
      </rPr>
      <t xml:space="preserve"> en esta columna no se captura el dato libremente, sino que proporciona opciones de selección del </t>
    </r>
    <r>
      <rPr>
        <sz val="12"/>
        <color rgb="FFC00000"/>
        <rFont val="Arial"/>
        <family val="2"/>
      </rPr>
      <t xml:space="preserve">nivel de exposición del riesgo en caso de su materialización </t>
    </r>
    <r>
      <rPr>
        <sz val="12"/>
        <color theme="1"/>
        <rFont val="Arial"/>
        <family val="2"/>
      </rPr>
      <t>considerando los siguientes conceptos:</t>
    </r>
  </si>
  <si>
    <r>
      <rPr>
        <b/>
        <sz val="12"/>
        <color rgb="FFC00000"/>
        <rFont val="Arial"/>
        <family val="2"/>
      </rPr>
      <t>A.5 Clasificación del Riesgo:</t>
    </r>
    <r>
      <rPr>
        <sz val="12"/>
        <color theme="1"/>
        <rFont val="Arial"/>
        <family val="2"/>
      </rPr>
      <t xml:space="preserve"> en esta columna no se captura el dato libremente, sino que proporciona opciones de selección del tipo de riesgo, en congruencia con la descripción del mismo:</t>
    </r>
  </si>
  <si>
    <r>
      <rPr>
        <b/>
        <sz val="12"/>
        <color rgb="FFC00000"/>
        <rFont val="Arial"/>
        <family val="2"/>
      </rPr>
      <t>B.1 Número (N°):</t>
    </r>
    <r>
      <rPr>
        <sz val="12"/>
        <color rgb="FFC00000"/>
        <rFont val="Arial"/>
        <family val="2"/>
      </rPr>
      <t xml:space="preserve"> </t>
    </r>
    <r>
      <rPr>
        <sz val="12"/>
        <color theme="1"/>
        <rFont val="Arial"/>
        <family val="2"/>
      </rPr>
      <t>no se captura ningún dato debido a que el archivo en automático, al describir la causa, determina el número consecutivo correspondiente.</t>
    </r>
  </si>
  <si>
    <r>
      <rPr>
        <b/>
        <sz val="12"/>
        <color rgb="FFC00000"/>
        <rFont val="Arial"/>
        <family val="2"/>
      </rPr>
      <t>B.2 Causa:</t>
    </r>
    <r>
      <rPr>
        <sz val="12"/>
        <color rgb="FFC00000"/>
        <rFont val="Arial"/>
        <family val="2"/>
      </rPr>
      <t xml:space="preserve"> </t>
    </r>
    <r>
      <rPr>
        <sz val="12"/>
        <color theme="1"/>
        <rFont val="Arial"/>
        <family val="2"/>
      </rPr>
      <t>describir la causa, motivo o situación interna y/o externa que aumenta la probabilidad de que un riesgo se materialice. Se podrán incorporar en el formato como máximo tres causas para cada riesgo identificado, en el caso de que se hayan identificado cuatro o más causas será necesario llevar a cabo un análisis para la priorización de las mismas.</t>
    </r>
  </si>
  <si>
    <r>
      <rPr>
        <b/>
        <sz val="12"/>
        <color rgb="FFC00000"/>
        <rFont val="Arial"/>
        <family val="2"/>
      </rPr>
      <t>B.3 Clasificación:</t>
    </r>
    <r>
      <rPr>
        <sz val="12"/>
        <color theme="1"/>
        <rFont val="Arial"/>
        <family val="2"/>
      </rPr>
      <t xml:space="preserve"> no se captura el dato libremente, sino que se proporcionan opciones de selección de la clasificación de la causa, ya sea:</t>
    </r>
  </si>
  <si>
    <r>
      <rPr>
        <b/>
        <sz val="12"/>
        <color rgb="FFC00000"/>
        <rFont val="Arial"/>
        <family val="2"/>
      </rPr>
      <t>B.4 Tipo:</t>
    </r>
    <r>
      <rPr>
        <sz val="12"/>
        <color rgb="FFC00000"/>
        <rFont val="Arial"/>
        <family val="2"/>
      </rPr>
      <t xml:space="preserve"> </t>
    </r>
    <r>
      <rPr>
        <sz val="12"/>
        <color theme="1"/>
        <rFont val="Arial"/>
        <family val="2"/>
      </rPr>
      <t>no se captura el dato libremente, sino que se proporcionan opciones de selección de la clasificación de la causa, ya sea:</t>
    </r>
  </si>
  <si>
    <r>
      <rPr>
        <b/>
        <sz val="12"/>
        <color rgb="FFC00000"/>
        <rFont val="Arial"/>
        <family val="2"/>
      </rPr>
      <t>D.1 Grado de Impacto:</t>
    </r>
    <r>
      <rPr>
        <sz val="12"/>
        <color theme="1"/>
        <rFont val="Arial"/>
        <family val="2"/>
      </rPr>
      <t xml:space="preserve"> la asignación se determinará con un valor del 1 al 10, en función de los efectos o consecuencias del riesgo, de acuerdo a las siguientes escalas de valor:</t>
    </r>
  </si>
  <si>
    <r>
      <rPr>
        <b/>
        <sz val="12"/>
        <color rgb="FFC00000"/>
        <rFont val="Arial"/>
        <family val="2"/>
      </rPr>
      <t>D.2 Probabilidad de Ocurrencia:</t>
    </r>
    <r>
      <rPr>
        <sz val="12"/>
        <color theme="1"/>
        <rFont val="Arial"/>
        <family val="2"/>
      </rPr>
      <t xml:space="preserve"> la asignación se determinará con un valor del 1 al 10, en función de las causas del riesgo, considerando las siguientes escalas de valor:</t>
    </r>
  </si>
  <si>
    <r>
      <rPr>
        <b/>
        <sz val="12"/>
        <color rgb="FFC00000"/>
        <rFont val="Arial"/>
        <family val="2"/>
      </rPr>
      <t>D.3 Tipo de Riesgo:</t>
    </r>
    <r>
      <rPr>
        <sz val="12"/>
        <color rgb="FFC00000"/>
        <rFont val="Arial"/>
        <family val="2"/>
      </rPr>
      <t xml:space="preserve"> </t>
    </r>
    <r>
      <rPr>
        <sz val="12"/>
        <color theme="1"/>
        <rFont val="Arial"/>
        <family val="2"/>
      </rPr>
      <t>no es necesario capturar información, puesto que, al determinar el impacto y la probabilidad, el archivo en automático identifica la ubicación del riesgo en base al siguiente Método de Evaluación:</t>
    </r>
  </si>
  <si>
    <r>
      <rPr>
        <b/>
        <sz val="12"/>
        <color rgb="FFC00000"/>
        <rFont val="Arial"/>
        <family val="2"/>
      </rPr>
      <t>E.1 ¿Existen Controles para cada Causa de Riesgo?:</t>
    </r>
    <r>
      <rPr>
        <sz val="12"/>
        <color theme="1"/>
        <rFont val="Arial"/>
        <family val="2"/>
      </rPr>
      <t xml:space="preserve"> determinar si existen o no controles para cada una de las causas del riesgo y, en su caso, para sus posibles efectos o consecuencias.</t>
    </r>
  </si>
  <si>
    <r>
      <rPr>
        <b/>
        <sz val="12"/>
        <color rgb="FFC00000"/>
        <rFont val="Arial"/>
        <family val="2"/>
      </rPr>
      <t>E.2 N° de Control:</t>
    </r>
    <r>
      <rPr>
        <sz val="12"/>
        <color theme="1"/>
        <rFont val="Arial"/>
        <family val="2"/>
      </rPr>
      <t xml:space="preserve"> en esta columna no se capturan datos debido a que el archivo en automático presenta el número consecutivo correspondiente. </t>
    </r>
  </si>
  <si>
    <r>
      <rPr>
        <b/>
        <sz val="12"/>
        <color rgb="FFC00000"/>
        <rFont val="Arial"/>
        <family val="2"/>
      </rPr>
      <t>E.3 Descripción del Control:</t>
    </r>
    <r>
      <rPr>
        <sz val="12"/>
        <color theme="1"/>
        <rFont val="Arial"/>
        <family val="2"/>
      </rPr>
      <t xml:space="preserve"> describir el control con el que se cuenta.</t>
    </r>
  </si>
  <si>
    <r>
      <rPr>
        <b/>
        <sz val="12"/>
        <color rgb="FFC00000"/>
        <rFont val="Arial"/>
        <family val="2"/>
      </rPr>
      <t>E.4 Tipo:</t>
    </r>
    <r>
      <rPr>
        <sz val="12"/>
        <color theme="1"/>
        <rFont val="Arial"/>
        <family val="2"/>
      </rPr>
      <t xml:space="preserve"> en esta columna no se captura el dato libremente, sino que proporciona opciones de selección:</t>
    </r>
  </si>
  <si>
    <r>
      <rPr>
        <b/>
        <sz val="12"/>
        <color rgb="FFC00000"/>
        <rFont val="Arial"/>
        <family val="2"/>
      </rPr>
      <t>G.1 Estrategias:</t>
    </r>
    <r>
      <rPr>
        <sz val="12"/>
        <color theme="1"/>
        <rFont val="Arial"/>
        <family val="2"/>
      </rPr>
      <t xml:space="preserve"> en esta columna no se captura el dato libremente, sino que proporciona opciones de selección:</t>
    </r>
  </si>
  <si>
    <r>
      <rPr>
        <b/>
        <sz val="12"/>
        <color rgb="FFC00000"/>
        <rFont val="Arial"/>
        <family val="2"/>
      </rPr>
      <t>G.2 Descripción de las acciones:</t>
    </r>
    <r>
      <rPr>
        <sz val="12"/>
        <color rgb="FFC00000"/>
        <rFont val="Arial"/>
        <family val="2"/>
      </rPr>
      <t xml:space="preserve"> </t>
    </r>
    <r>
      <rPr>
        <sz val="12"/>
        <color theme="1"/>
        <rFont val="Arial"/>
        <family val="2"/>
      </rPr>
      <t>se describen cada una de las acciones que se implementaran en base a la estrategia determinada.</t>
    </r>
  </si>
  <si>
    <r>
      <t xml:space="preserve">En esta etapa se toma en cuenta lo descrito en el punto </t>
    </r>
    <r>
      <rPr>
        <i/>
        <u/>
        <sz val="12"/>
        <color theme="1"/>
        <rFont val="Arial"/>
        <family val="2"/>
      </rPr>
      <t>D. Valoración Inicial del Riesgo</t>
    </r>
    <r>
      <rPr>
        <sz val="12"/>
        <color theme="1"/>
        <rFont val="Arial"/>
        <family val="2"/>
      </rPr>
      <t>, realizando una confrontación de los resultados de la evaluación de riesgos y de controles, a fin de visualizar la máxima vulnerabilidad a que está expuesta la Institución de no responder adecuadamente ante ellos, considerando los siguientes aspectos:</t>
    </r>
  </si>
  <si>
    <r>
      <t xml:space="preserve">Las estrategias constituirán las opciones y/o políticas de respuesta para administrar los riesgos, basados en lo obtenido en el punto </t>
    </r>
    <r>
      <rPr>
        <u/>
        <sz val="12"/>
        <color theme="1"/>
        <rFont val="Arial"/>
        <family val="2"/>
      </rPr>
      <t>F. valoración final del riesgo respecto a controles</t>
    </r>
    <r>
      <rPr>
        <sz val="12"/>
        <color theme="1"/>
        <rFont val="Arial"/>
        <family val="2"/>
      </rPr>
      <t xml:space="preserve">, lo que permitirá </t>
    </r>
    <r>
      <rPr>
        <b/>
        <sz val="12"/>
        <color theme="1"/>
        <rFont val="Arial"/>
        <family val="2"/>
      </rPr>
      <t>determinar las acciones de control a implementar por cada causa de riesgo.</t>
    </r>
    <r>
      <rPr>
        <sz val="12"/>
        <color theme="1"/>
        <rFont val="Arial"/>
        <family val="2"/>
      </rPr>
      <t xml:space="preserve"> Es imprescindible realizar un análisis costo-beneficio en la mitigación de los riesgos.</t>
    </r>
  </si>
  <si>
    <t>En caso de no tener controles entonces se selecciona “No” y las columnas de la derecha continuarán sin visualizarse y por tanto no será necesario el llenado de éstas, por lo tanto se debe pasar a la columna de nombre "¿El Riesgo está Controlado Suficientemente?".</t>
  </si>
  <si>
    <t>PROCESO:</t>
  </si>
  <si>
    <t>SUBPROCESO/SUB SUBPROCESO:</t>
  </si>
  <si>
    <t>Fecha de Elaboración:</t>
  </si>
  <si>
    <t>COORDINACIÓN/DEPARTAMENTO:</t>
  </si>
  <si>
    <t>Subproceso/Sub subproceso:</t>
  </si>
  <si>
    <t>V A L O R A C I Ó N                              D E L                              P R I M E R                             T R I M E S T R E</t>
  </si>
  <si>
    <t>NIVEL DE DECISIÓN DEL RIESGO</t>
  </si>
  <si>
    <t>------- Valoración del Primer Trimestre -------</t>
  </si>
  <si>
    <t xml:space="preserve">Fecha de Elaboración Versión I: </t>
  </si>
  <si>
    <t>Junio 2021</t>
  </si>
  <si>
    <r>
      <t>I.</t>
    </r>
    <r>
      <rPr>
        <b/>
        <sz val="7"/>
        <color rgb="FFC00000"/>
        <rFont val="Arial"/>
        <family val="2"/>
      </rPr>
      <t xml:space="preserve">     </t>
    </r>
    <r>
      <rPr>
        <b/>
        <sz val="12"/>
        <color rgb="FFC00000"/>
        <rFont val="Arial"/>
        <family val="2"/>
      </rPr>
      <t>Información General</t>
    </r>
  </si>
  <si>
    <r>
      <t>II.</t>
    </r>
    <r>
      <rPr>
        <b/>
        <sz val="7"/>
        <color rgb="FFC00000"/>
        <rFont val="Arial"/>
        <family val="2"/>
      </rPr>
      <t xml:space="preserve">    </t>
    </r>
    <r>
      <rPr>
        <b/>
        <sz val="12"/>
        <color rgb="FFC00000"/>
        <rFont val="Arial"/>
        <family val="2"/>
      </rPr>
      <t>Matriz Administración Riesgos</t>
    </r>
  </si>
  <si>
    <r>
      <t>A.</t>
    </r>
    <r>
      <rPr>
        <b/>
        <u/>
        <sz val="7"/>
        <color theme="0"/>
        <rFont val="Arial"/>
        <family val="2"/>
      </rPr>
      <t xml:space="preserve">   </t>
    </r>
    <r>
      <rPr>
        <u/>
        <sz val="12"/>
        <color theme="0"/>
        <rFont val="Arial"/>
        <family val="2"/>
      </rPr>
      <t>Identificación del Riesgo</t>
    </r>
  </si>
  <si>
    <r>
      <t>o</t>
    </r>
    <r>
      <rPr>
        <sz val="7"/>
        <color theme="1"/>
        <rFont val="Arial"/>
        <family val="2"/>
      </rPr>
      <t xml:space="preserve">   </t>
    </r>
    <r>
      <rPr>
        <sz val="12"/>
        <color theme="1"/>
        <rFont val="Arial"/>
        <family val="2"/>
      </rPr>
      <t>I. Calidad Educativa</t>
    </r>
  </si>
  <si>
    <r>
      <t>o</t>
    </r>
    <r>
      <rPr>
        <sz val="7"/>
        <color theme="1"/>
        <rFont val="Arial"/>
        <family val="2"/>
      </rPr>
      <t xml:space="preserve">   </t>
    </r>
    <r>
      <rPr>
        <sz val="12"/>
        <color theme="1"/>
        <rFont val="Arial"/>
        <family val="2"/>
      </rPr>
      <t>II. Investigación y Posgrado</t>
    </r>
  </si>
  <si>
    <r>
      <t>o</t>
    </r>
    <r>
      <rPr>
        <sz val="7"/>
        <color theme="1"/>
        <rFont val="Arial"/>
        <family val="2"/>
      </rPr>
      <t xml:space="preserve">   </t>
    </r>
    <r>
      <rPr>
        <sz val="12"/>
        <color theme="1"/>
        <rFont val="Arial"/>
        <family val="2"/>
      </rPr>
      <t>III. Gestión y Gobierno</t>
    </r>
  </si>
  <si>
    <r>
      <t>o</t>
    </r>
    <r>
      <rPr>
        <sz val="7"/>
        <color theme="1"/>
        <rFont val="Arial"/>
        <family val="2"/>
      </rPr>
      <t xml:space="preserve">   </t>
    </r>
    <r>
      <rPr>
        <sz val="12"/>
        <color theme="1"/>
        <rFont val="Arial"/>
        <family val="2"/>
      </rPr>
      <t>IV. Vinculación Difusión y Extensión de la Cultura</t>
    </r>
  </si>
  <si>
    <r>
      <t>o</t>
    </r>
    <r>
      <rPr>
        <sz val="7"/>
        <color theme="1"/>
        <rFont val="Arial"/>
        <family val="2"/>
      </rPr>
      <t xml:space="preserve">   </t>
    </r>
    <r>
      <rPr>
        <sz val="12"/>
        <color theme="1"/>
        <rFont val="Arial"/>
        <family val="2"/>
      </rPr>
      <t>V. Internacionalización</t>
    </r>
  </si>
  <si>
    <r>
      <t>o</t>
    </r>
    <r>
      <rPr>
        <sz val="7"/>
        <color theme="1"/>
        <rFont val="Arial"/>
        <family val="2"/>
      </rPr>
      <t xml:space="preserve">   </t>
    </r>
    <r>
      <rPr>
        <sz val="12"/>
        <color theme="1"/>
        <rFont val="Arial"/>
        <family val="2"/>
      </rPr>
      <t>VI. Responsabilidad Social Universitaria</t>
    </r>
  </si>
  <si>
    <r>
      <t>B.</t>
    </r>
    <r>
      <rPr>
        <b/>
        <u/>
        <sz val="7"/>
        <color theme="0"/>
        <rFont val="Arial"/>
        <family val="2"/>
      </rPr>
      <t xml:space="preserve">   </t>
    </r>
    <r>
      <rPr>
        <u/>
        <sz val="12"/>
        <color theme="0"/>
        <rFont val="Arial"/>
        <family val="2"/>
      </rPr>
      <t>Identificación de Causas del Riesgo</t>
    </r>
  </si>
  <si>
    <r>
      <t>C.</t>
    </r>
    <r>
      <rPr>
        <b/>
        <sz val="7"/>
        <color theme="0"/>
        <rFont val="Arial"/>
        <family val="2"/>
      </rPr>
      <t xml:space="preserve">   </t>
    </r>
    <r>
      <rPr>
        <u/>
        <sz val="12"/>
        <color theme="0"/>
        <rFont val="Arial"/>
        <family val="2"/>
      </rPr>
      <t>Identificación de los Posibles Efectos o Consecuencias del Riesgo</t>
    </r>
  </si>
  <si>
    <r>
      <t>D.</t>
    </r>
    <r>
      <rPr>
        <b/>
        <sz val="7"/>
        <color theme="0"/>
        <rFont val="Arial"/>
        <family val="2"/>
      </rPr>
      <t xml:space="preserve">   </t>
    </r>
    <r>
      <rPr>
        <u/>
        <sz val="12"/>
        <color theme="0"/>
        <rFont val="Arial"/>
        <family val="2"/>
      </rPr>
      <t>Valoración Inicial del Riesgo</t>
    </r>
  </si>
  <si>
    <r>
      <t>E.</t>
    </r>
    <r>
      <rPr>
        <b/>
        <sz val="7"/>
        <color theme="0"/>
        <rFont val="Arial"/>
        <family val="2"/>
      </rPr>
      <t xml:space="preserve">   </t>
    </r>
    <r>
      <rPr>
        <u/>
        <sz val="12"/>
        <color theme="0"/>
        <rFont val="Arial"/>
        <family val="2"/>
      </rPr>
      <t>Evaluación de Controles</t>
    </r>
  </si>
  <si>
    <r>
      <t>o</t>
    </r>
    <r>
      <rPr>
        <sz val="7"/>
        <color theme="1"/>
        <rFont val="Arial"/>
        <family val="2"/>
      </rPr>
      <t xml:space="preserve">   </t>
    </r>
    <r>
      <rPr>
        <b/>
        <sz val="12"/>
        <color theme="1"/>
        <rFont val="Arial"/>
        <family val="2"/>
      </rPr>
      <t>Suficiente:</t>
    </r>
    <r>
      <rPr>
        <sz val="12"/>
        <color theme="1"/>
        <rFont val="Arial"/>
        <family val="2"/>
      </rPr>
      <t xml:space="preserve"> cuando reúna todas las condiciones anteriores y se cuente con el número adecuado de controles por cada causa del riesgo.</t>
    </r>
  </si>
  <si>
    <r>
      <t>o</t>
    </r>
    <r>
      <rPr>
        <sz val="7"/>
        <color theme="1"/>
        <rFont val="Arial"/>
        <family val="2"/>
      </rPr>
      <t xml:space="preserve">   </t>
    </r>
    <r>
      <rPr>
        <b/>
        <sz val="12"/>
        <color theme="1"/>
        <rFont val="Arial"/>
        <family val="2"/>
      </rPr>
      <t>Deficiente:</t>
    </r>
    <r>
      <rPr>
        <sz val="12"/>
        <color theme="1"/>
        <rFont val="Arial"/>
        <family val="2"/>
      </rPr>
      <t xml:space="preserve"> cuando no reúna alguna de las condiciones anteriores.</t>
    </r>
  </si>
  <si>
    <r>
      <t>o</t>
    </r>
    <r>
      <rPr>
        <sz val="7"/>
        <color theme="1"/>
        <rFont val="Arial"/>
        <family val="2"/>
      </rPr>
      <t xml:space="preserve">   </t>
    </r>
    <r>
      <rPr>
        <b/>
        <sz val="12"/>
        <color theme="1"/>
        <rFont val="Arial"/>
        <family val="2"/>
      </rPr>
      <t>No se ha valorado el control:</t>
    </r>
    <r>
      <rPr>
        <sz val="12"/>
        <color theme="1"/>
        <rFont val="Arial"/>
        <family val="2"/>
      </rPr>
      <t xml:space="preserve"> cuando se deje alguna de las preguntas anteriores sin responder.</t>
    </r>
  </si>
  <si>
    <r>
      <t>o</t>
    </r>
    <r>
      <rPr>
        <sz val="7"/>
        <color theme="1"/>
        <rFont val="Arial"/>
        <family val="2"/>
      </rPr>
      <t xml:space="preserve">   </t>
    </r>
    <r>
      <rPr>
        <b/>
        <sz val="12"/>
        <color theme="1"/>
        <rFont val="Arial"/>
        <family val="2"/>
      </rPr>
      <t>Si:</t>
    </r>
    <r>
      <rPr>
        <sz val="12"/>
        <color theme="1"/>
        <rFont val="Arial"/>
        <family val="2"/>
      </rPr>
      <t xml:space="preserve"> cuando se tengan controles descritos y cada uno de ellos haya obtenido “Suficiente” como resultado.</t>
    </r>
  </si>
  <si>
    <r>
      <t>o</t>
    </r>
    <r>
      <rPr>
        <sz val="7"/>
        <color theme="1"/>
        <rFont val="Arial"/>
        <family val="2"/>
      </rPr>
      <t xml:space="preserve">   </t>
    </r>
    <r>
      <rPr>
        <b/>
        <sz val="12"/>
        <color theme="1"/>
        <rFont val="Arial"/>
        <family val="2"/>
      </rPr>
      <t>No:</t>
    </r>
    <r>
      <rPr>
        <sz val="12"/>
        <color theme="1"/>
        <rFont val="Arial"/>
        <family val="2"/>
      </rPr>
      <t xml:space="preserve"> cuando no se tengan controles descritos y/o cuando a pesar de que si haya controles descritos alguno de ellos haya obtenido “Deficiente” como resultado.</t>
    </r>
  </si>
  <si>
    <r>
      <t>F.</t>
    </r>
    <r>
      <rPr>
        <b/>
        <sz val="7"/>
        <color theme="0"/>
        <rFont val="Arial"/>
        <family val="2"/>
      </rPr>
      <t xml:space="preserve">   </t>
    </r>
    <r>
      <rPr>
        <u/>
        <sz val="12"/>
        <color theme="0"/>
        <rFont val="Arial"/>
        <family val="2"/>
      </rPr>
      <t>Valoración Final del Riesgo Respecto a Controles</t>
    </r>
  </si>
  <si>
    <r>
      <t>G.</t>
    </r>
    <r>
      <rPr>
        <b/>
        <sz val="7"/>
        <color theme="0"/>
        <rFont val="Arial"/>
        <family val="2"/>
      </rPr>
      <t xml:space="preserve">   </t>
    </r>
    <r>
      <rPr>
        <u/>
        <sz val="12"/>
        <color theme="0"/>
        <rFont val="Arial"/>
        <family val="2"/>
      </rPr>
      <t>Definición de Estrategias y Acciones de Control para Responder a los Riesgos</t>
    </r>
  </si>
  <si>
    <r>
      <t>o</t>
    </r>
    <r>
      <rPr>
        <sz val="7"/>
        <color theme="1"/>
        <rFont val="Arial"/>
        <family val="2"/>
      </rPr>
      <t xml:space="preserve">   </t>
    </r>
    <r>
      <rPr>
        <b/>
        <sz val="12"/>
        <color theme="1"/>
        <rFont val="Arial"/>
        <family val="2"/>
      </rPr>
      <t>Protección o cobertura:</t>
    </r>
    <r>
      <rPr>
        <sz val="12"/>
        <color theme="1"/>
        <rFont val="Arial"/>
        <family val="2"/>
      </rPr>
      <t xml:space="preserve"> cuando la acción que se realiza para reducir la exposición a una pérdida, obliga también a renunciar a la posibilidad de una ganancia.</t>
    </r>
  </si>
  <si>
    <r>
      <t>o</t>
    </r>
    <r>
      <rPr>
        <sz val="7"/>
        <color theme="1"/>
        <rFont val="Arial"/>
        <family val="2"/>
      </rPr>
      <t xml:space="preserve">   </t>
    </r>
    <r>
      <rPr>
        <b/>
        <sz val="12"/>
        <color theme="1"/>
        <rFont val="Arial"/>
        <family val="2"/>
      </rPr>
      <t>Aseguramiento:</t>
    </r>
    <r>
      <rPr>
        <sz val="12"/>
        <color theme="1"/>
        <rFont val="Arial"/>
        <family val="2"/>
      </rPr>
      <t xml:space="preserve"> significa pagar una prima (el precio del seguro) para que, en caso de tener pérdidas, éstas sean asumidas por la aseguradora.</t>
    </r>
  </si>
  <si>
    <r>
      <t>o</t>
    </r>
    <r>
      <rPr>
        <sz val="7"/>
        <color theme="1"/>
        <rFont val="Arial"/>
        <family val="2"/>
      </rPr>
      <t xml:space="preserve">   </t>
    </r>
    <r>
      <rPr>
        <b/>
        <sz val="12"/>
        <color theme="1"/>
        <rFont val="Arial"/>
        <family val="2"/>
      </rPr>
      <t>Diversificación:</t>
    </r>
    <r>
      <rPr>
        <sz val="12"/>
        <color theme="1"/>
        <rFont val="Arial"/>
        <family val="2"/>
      </rPr>
      <t xml:space="preserve"> implica mantener cantidades similares de muchos activos riesgosos en lugar de concentrar toda la inversión en uno sólo, en consecuencia, la diversificación reduce la exposición al riesgo de un activo individual.</t>
    </r>
  </si>
  <si>
    <r>
      <t>E.</t>
    </r>
    <r>
      <rPr>
        <sz val="7"/>
        <color theme="1"/>
        <rFont val="Arial"/>
        <family val="2"/>
      </rPr>
      <t xml:space="preserve">   </t>
    </r>
    <r>
      <rPr>
        <sz val="12"/>
        <color theme="1"/>
        <rFont val="Arial"/>
        <family val="2"/>
      </rPr>
      <t>Evaluación de Controles</t>
    </r>
  </si>
  <si>
    <r>
      <t>F.</t>
    </r>
    <r>
      <rPr>
        <sz val="7"/>
        <color theme="1"/>
        <rFont val="Arial"/>
        <family val="2"/>
      </rPr>
      <t xml:space="preserve">    </t>
    </r>
    <r>
      <rPr>
        <sz val="12"/>
        <color theme="1"/>
        <rFont val="Arial"/>
        <family val="2"/>
      </rPr>
      <t>Valoración Final del Riesgo Respecto a Controles</t>
    </r>
  </si>
  <si>
    <r>
      <t>G.</t>
    </r>
    <r>
      <rPr>
        <sz val="7"/>
        <color theme="1"/>
        <rFont val="Arial"/>
        <family val="2"/>
      </rPr>
      <t xml:space="preserve">   </t>
    </r>
    <r>
      <rPr>
        <sz val="12"/>
        <color theme="1"/>
        <rFont val="Arial"/>
        <family val="2"/>
      </rPr>
      <t>Definición de Estrategias y Acciones de Control para Responder a los Riesgos</t>
    </r>
  </si>
  <si>
    <r>
      <t>III.</t>
    </r>
    <r>
      <rPr>
        <b/>
        <sz val="7"/>
        <color rgb="FFC00000"/>
        <rFont val="Arial"/>
        <family val="2"/>
      </rPr>
      <t xml:space="preserve">  </t>
    </r>
    <r>
      <rPr>
        <b/>
        <sz val="12"/>
        <color rgb="FFC00000"/>
        <rFont val="Arial"/>
        <family val="2"/>
      </rPr>
      <t>Mapa de Riesgos</t>
    </r>
  </si>
  <si>
    <t>El Plan de Desarrollo Institucional 2018-2024 se puede consultar en la página web institucional de la Universidad, en la siguiente liga:</t>
  </si>
  <si>
    <t>https://www.ujed.mx/doc/PDI_UJED_2018-2024.pdf</t>
  </si>
  <si>
    <r>
      <rPr>
        <sz val="12"/>
        <color theme="1"/>
        <rFont val="Wingdings"/>
        <charset val="2"/>
      </rPr>
      <t>§</t>
    </r>
    <r>
      <rPr>
        <sz val="12"/>
        <color theme="1"/>
        <rFont val="Arial"/>
        <family val="2"/>
      </rPr>
      <t xml:space="preserve"> El Formato está elaborado en Microsoft Office Excel e incluye fórmulas que vinculan la información registrada en las hojas: "Información General", "Matriz Administración Riesgos" y "Mapa de Riesgos" para facilitar su llenado.</t>
    </r>
  </si>
  <si>
    <r>
      <rPr>
        <sz val="12"/>
        <color theme="1"/>
        <rFont val="Wingdings"/>
        <charset val="2"/>
      </rPr>
      <t>§</t>
    </r>
    <r>
      <rPr>
        <sz val="12"/>
        <color theme="1"/>
        <rFont val="Arial"/>
        <family val="2"/>
      </rPr>
      <t xml:space="preserve"> Para un adecuado funcionamiento del Formato, se solicita evitar insertar y/o eliminar filas y columnas."</t>
    </r>
  </si>
  <si>
    <r>
      <rPr>
        <sz val="12"/>
        <color theme="1"/>
        <rFont val="Wingdings"/>
        <charset val="2"/>
      </rPr>
      <t>§</t>
    </r>
    <r>
      <rPr>
        <sz val="12"/>
        <color theme="1"/>
        <rFont val="Arial"/>
        <family val="2"/>
      </rPr>
      <t>Cuenta con espacio disponible para registrar hasta 20 Riesgos.</t>
    </r>
  </si>
  <si>
    <r>
      <rPr>
        <sz val="12"/>
        <color theme="1"/>
        <rFont val="Wingdings"/>
        <charset val="2"/>
      </rPr>
      <t>§</t>
    </r>
    <r>
      <rPr>
        <sz val="12"/>
        <color theme="1"/>
        <rFont val="Arial"/>
        <family val="2"/>
      </rPr>
      <t xml:space="preserve"> Institución: El archivo en automático presenta el nombre de la Universidad Juárez del Estado de Durango.</t>
    </r>
  </si>
  <si>
    <r>
      <rPr>
        <sz val="12"/>
        <color theme="1"/>
        <rFont val="Wingdings"/>
        <charset val="2"/>
      </rPr>
      <t>§</t>
    </r>
    <r>
      <rPr>
        <sz val="12"/>
        <color theme="1"/>
        <rFont val="Arial"/>
        <family val="2"/>
      </rPr>
      <t xml:space="preserve"> Unidad Responsable: Especificar la Unidad Responsable a la que pertenece dentro de la Institución.</t>
    </r>
  </si>
  <si>
    <r>
      <rPr>
        <sz val="12"/>
        <color theme="1"/>
        <rFont val="Wingdings"/>
        <charset val="2"/>
      </rPr>
      <t>§</t>
    </r>
    <r>
      <rPr>
        <sz val="12"/>
        <color theme="1"/>
        <rFont val="Arial"/>
        <family val="2"/>
      </rPr>
      <t xml:space="preserve"> Coordinación/Departamento: Capturar el nombre de la Coordinación o Departamento en la que se encuentra ejerciendo su labor.</t>
    </r>
  </si>
  <si>
    <r>
      <rPr>
        <sz val="12"/>
        <color theme="1"/>
        <rFont val="Wingdings"/>
        <charset val="2"/>
      </rPr>
      <t>§</t>
    </r>
    <r>
      <rPr>
        <sz val="12"/>
        <color theme="1"/>
        <rFont val="Arial"/>
        <family val="2"/>
      </rPr>
      <t xml:space="preserve"> Proceso: Capturar el nombre del proceso del cual se están identificando los riesgos, el cual deberá ser en base al Mapeo de Procesos Institucional.</t>
    </r>
  </si>
  <si>
    <r>
      <rPr>
        <sz val="12"/>
        <color theme="1"/>
        <rFont val="Wingdings"/>
        <charset val="2"/>
      </rPr>
      <t>§</t>
    </r>
    <r>
      <rPr>
        <sz val="12"/>
        <color theme="1"/>
        <rFont val="Arial"/>
        <family val="2"/>
      </rPr>
      <t xml:space="preserve"> Subproceso/Sub subproceso: Capturar el nombre del subproceso del cual se están identificando los riesgos, el cual deberá ser en base al Mapeo de Procesos Institucional, así como capturar el sub subproceso.</t>
    </r>
  </si>
  <si>
    <r>
      <rPr>
        <sz val="12"/>
        <color theme="1"/>
        <rFont val="Wingdings"/>
        <charset val="2"/>
      </rPr>
      <t>§</t>
    </r>
    <r>
      <rPr>
        <sz val="12"/>
        <color theme="1"/>
        <rFont val="Arial"/>
        <family val="2"/>
      </rPr>
      <t xml:space="preserve"> Año: Anotar el año (cuatro dígitos) del cual se están identificando los riesgos.</t>
    </r>
  </si>
  <si>
    <r>
      <rPr>
        <sz val="12"/>
        <color theme="1"/>
        <rFont val="Wingdings"/>
        <charset val="2"/>
      </rPr>
      <t>§</t>
    </r>
    <r>
      <rPr>
        <sz val="12"/>
        <color theme="1"/>
        <rFont val="Arial"/>
        <family val="2"/>
      </rPr>
      <t xml:space="preserve"> Fecha de Elaboración: Anotar la fecha (xx/xx/xxxx) de elaboración de la Matriz de Administración de Riesgos.</t>
    </r>
  </si>
  <si>
    <r>
      <rPr>
        <sz val="12"/>
        <color theme="1"/>
        <rFont val="Wingdings"/>
        <charset val="2"/>
      </rPr>
      <t>§</t>
    </r>
    <r>
      <rPr>
        <sz val="12"/>
        <color theme="1"/>
        <rFont val="Arial"/>
        <family val="2"/>
      </rPr>
      <t xml:space="preserve"> Realizó: Anotar el puesto correspondiente de la persona que elabora la Matriz de Administración de Riesgos.</t>
    </r>
  </si>
  <si>
    <r>
      <rPr>
        <sz val="12"/>
        <color theme="1"/>
        <rFont val="Wingdings"/>
        <charset val="2"/>
      </rPr>
      <t>§</t>
    </r>
    <r>
      <rPr>
        <sz val="12"/>
        <color theme="1"/>
        <rFont val="Arial"/>
        <family val="2"/>
      </rPr>
      <t xml:space="preserve"> Autorizó: Anotar el puesto correspondiente de la persona que autoriza la Matriz de Administración de Riesgos.</t>
    </r>
  </si>
  <si>
    <r>
      <rPr>
        <b/>
        <sz val="12"/>
        <color theme="1"/>
        <rFont val="Arial"/>
        <family val="2"/>
      </rPr>
      <t xml:space="preserve">Eje Rector: </t>
    </r>
    <r>
      <rPr>
        <sz val="12"/>
        <color theme="1"/>
        <rFont val="Arial"/>
        <family val="2"/>
      </rPr>
      <t>en esta columna no se captura el dato libremente, sino que, de acuerdo al Plan de Desarrollo Institucional de la UJED 2018-2024, proporciona opciones de selección de los Ejes Rectores:</t>
    </r>
  </si>
  <si>
    <r>
      <rPr>
        <b/>
        <sz val="12"/>
        <color theme="1"/>
        <rFont val="Arial"/>
        <family val="2"/>
      </rPr>
      <t>Objetivo Estratégico:</t>
    </r>
    <r>
      <rPr>
        <sz val="12"/>
        <color theme="1"/>
        <rFont val="Arial"/>
        <family val="2"/>
      </rPr>
      <t xml:space="preserve"> al seleccionar el Eje Rector, de manera automática aparece el objetivo estratégico correspondiente y al cual se alinea el riesgo identificado.</t>
    </r>
  </si>
  <si>
    <r>
      <rPr>
        <b/>
        <sz val="12"/>
        <color theme="1"/>
        <rFont val="Arial"/>
        <family val="2"/>
      </rPr>
      <t>Estratégico:</t>
    </r>
    <r>
      <rPr>
        <sz val="12"/>
        <color theme="1"/>
        <rFont val="Arial"/>
        <family val="2"/>
      </rPr>
      <t xml:space="preserve"> afecta negativamente el cumplimiento de la misión, visión, objetivos y metas institucionales.</t>
    </r>
  </si>
  <si>
    <r>
      <rPr>
        <b/>
        <sz val="12"/>
        <color theme="1"/>
        <rFont val="Arial"/>
        <family val="2"/>
      </rPr>
      <t>Directivo:</t>
    </r>
    <r>
      <rPr>
        <sz val="12"/>
        <color theme="1"/>
        <rFont val="Arial"/>
        <family val="2"/>
      </rPr>
      <t xml:space="preserve"> impacta negativamente en la operación de los procesos, programas y proyectos de la institución.</t>
    </r>
  </si>
  <si>
    <r>
      <rPr>
        <b/>
        <sz val="12"/>
        <color theme="1"/>
        <rFont val="Arial"/>
        <family val="2"/>
      </rPr>
      <t>Operativo:</t>
    </r>
    <r>
      <rPr>
        <sz val="12"/>
        <color theme="1"/>
        <rFont val="Arial"/>
        <family val="2"/>
      </rPr>
      <t xml:space="preserve"> repercute en la eficacia de las acciones y tareas realizadas por los responsables de su ejecución.</t>
    </r>
  </si>
  <si>
    <r>
      <rPr>
        <b/>
        <sz val="12"/>
        <color theme="1"/>
        <rFont val="Arial"/>
        <family val="2"/>
      </rPr>
      <t>Sustantivo:</t>
    </r>
    <r>
      <rPr>
        <sz val="12"/>
        <color theme="1"/>
        <rFont val="Arial"/>
        <family val="2"/>
      </rPr>
      <t xml:space="preserve"> Se asocia a los asuntos relacionados con la misión y el cumplimiento de los objetivos estratégicos.</t>
    </r>
  </si>
  <si>
    <r>
      <rPr>
        <b/>
        <sz val="12"/>
        <color theme="1"/>
        <rFont val="Arial"/>
        <family val="2"/>
      </rPr>
      <t>Administrativo:</t>
    </r>
    <r>
      <rPr>
        <sz val="12"/>
        <color theme="1"/>
        <rFont val="Arial"/>
        <family val="2"/>
      </rPr>
      <t xml:space="preserve"> se relaciona con fallas en los procesos, en los sistemas o en la estructura de la Institución.</t>
    </r>
  </si>
  <si>
    <r>
      <rPr>
        <b/>
        <sz val="12"/>
        <color theme="1"/>
        <rFont val="Arial"/>
        <family val="2"/>
      </rPr>
      <t>Financiero:</t>
    </r>
    <r>
      <rPr>
        <sz val="12"/>
        <color theme="1"/>
        <rFont val="Arial"/>
        <family val="2"/>
      </rPr>
      <t xml:space="preserve"> Se relaciona con los recursos económicos de la Institución, principalmente de la eficiencia y transparencia en el manejo de los recursos.</t>
    </r>
  </si>
  <si>
    <r>
      <rPr>
        <b/>
        <sz val="12"/>
        <color theme="1"/>
        <rFont val="Arial"/>
        <family val="2"/>
      </rPr>
      <t>Presupuestal:</t>
    </r>
    <r>
      <rPr>
        <sz val="12"/>
        <color theme="1"/>
        <rFont val="Arial"/>
        <family val="2"/>
      </rPr>
      <t xml:space="preserve"> impacta directamente en la aplicación eficiente de los recursos presupuestados.</t>
    </r>
  </si>
  <si>
    <r>
      <rPr>
        <b/>
        <sz val="12"/>
        <color theme="1"/>
        <rFont val="Arial"/>
        <family val="2"/>
      </rPr>
      <t>Servicios:</t>
    </r>
    <r>
      <rPr>
        <sz val="12"/>
        <color theme="1"/>
        <rFont val="Arial"/>
        <family val="2"/>
      </rPr>
      <t xml:space="preserve"> afecta directamente en las expectativas del cliente, a fin de que este quede satisfecho.</t>
    </r>
  </si>
  <si>
    <r>
      <rPr>
        <b/>
        <sz val="12"/>
        <color theme="1"/>
        <rFont val="Arial"/>
        <family val="2"/>
      </rPr>
      <t xml:space="preserve">Seguridad: </t>
    </r>
    <r>
      <rPr>
        <sz val="12"/>
        <color theme="1"/>
        <rFont val="Arial"/>
        <family val="2"/>
      </rPr>
      <t>afecta el nivel de confianza de que las metas y objetivos de la institución sean alcanzados.</t>
    </r>
  </si>
  <si>
    <r>
      <rPr>
        <b/>
        <sz val="12"/>
        <color theme="1"/>
        <rFont val="Arial"/>
        <family val="2"/>
      </rPr>
      <t>Obra pública:</t>
    </r>
    <r>
      <rPr>
        <sz val="12"/>
        <color theme="1"/>
        <rFont val="Arial"/>
        <family val="2"/>
      </rPr>
      <t xml:space="preserve"> se presenta cuando se generan sobrecostos y/o sobreplazos durante el periodo de construcción, por causas de aspectos técnicos.</t>
    </r>
  </si>
  <si>
    <r>
      <rPr>
        <b/>
        <sz val="12"/>
        <color theme="1"/>
        <rFont val="Arial"/>
        <family val="2"/>
      </rPr>
      <t>Recursos Humanos:</t>
    </r>
    <r>
      <rPr>
        <sz val="12"/>
        <color theme="1"/>
        <rFont val="Arial"/>
        <family val="2"/>
      </rPr>
      <t xml:space="preserve"> Implica la probabilidad de que los individuos sufran daños a causa del trabajo. Los daños pueden ser: psicosociales (suelen deberse a malos ámbitos laborales o la excesiva carga laboral) o físicos, que están dados por las malas condiciones laborales, como una mala iluminación, temperaturas ambiente muy bajas o muy altas, ruidos molestos, entre otros.</t>
    </r>
  </si>
  <si>
    <r>
      <rPr>
        <b/>
        <sz val="12"/>
        <color theme="1"/>
        <rFont val="Arial"/>
        <family val="2"/>
      </rPr>
      <t>Imagen:</t>
    </r>
    <r>
      <rPr>
        <sz val="12"/>
        <color theme="1"/>
        <rFont val="Arial"/>
        <family val="2"/>
      </rPr>
      <t xml:space="preserve"> Se refleja en un impacto de la materialización de cualquier tipo de riesgo, pues podría implicar presencia en cualquiera de las categorías de riesgo descritas anteriormente.</t>
    </r>
  </si>
  <si>
    <r>
      <rPr>
        <b/>
        <sz val="12"/>
        <color theme="1"/>
        <rFont val="Arial"/>
        <family val="2"/>
      </rPr>
      <t>TIC’s:</t>
    </r>
    <r>
      <rPr>
        <sz val="12"/>
        <color theme="1"/>
        <rFont val="Arial"/>
        <family val="2"/>
      </rPr>
      <t xml:space="preserve"> Se relaciona con la capacidad de la Institución para que las herramientas tecnológicas soporten el logro de los objetivos estratégicos.</t>
    </r>
  </si>
  <si>
    <r>
      <rPr>
        <b/>
        <sz val="12"/>
        <color theme="1"/>
        <rFont val="Arial"/>
        <family val="2"/>
      </rPr>
      <t>Salud:</t>
    </r>
    <r>
      <rPr>
        <sz val="12"/>
        <color theme="1"/>
        <rFont val="Arial"/>
        <family val="2"/>
      </rPr>
      <t xml:space="preserve"> se relaciona con la probabilidad de que un determinado suceso afecte la salud de personas o grupos. Este suceso puede tener una causa natural, como es el caso de una pandemia, o ser provocado por el ser humano, como un escape de gas en la institución.</t>
    </r>
  </si>
  <si>
    <r>
      <rPr>
        <b/>
        <sz val="12"/>
        <color theme="1"/>
        <rFont val="Arial"/>
        <family val="2"/>
      </rPr>
      <t xml:space="preserve">Corrupción: </t>
    </r>
    <r>
      <rPr>
        <sz val="12"/>
        <color theme="1"/>
        <rFont val="Arial"/>
        <family val="2"/>
      </rPr>
      <t>se asocia con la posibilidad de que, por acción u omisión, mediante el abuso del poder y/o el uso indebido de recursos y/o de información, empleo, cargo o comisión, se dañen los intereses de la institución, para la obtención de un beneficio particular o de terceros, incluye soborno, fraude, apropiación indebida u otras formas de desviación de recursos por un Servidor Público, nepotismo, extorsión, tráfico de influencias, uso indebido de información privilegiada, entre otras prácticas.</t>
    </r>
  </si>
  <si>
    <r>
      <rPr>
        <b/>
        <sz val="12"/>
        <color theme="1"/>
        <rFont val="Arial"/>
        <family val="2"/>
      </rPr>
      <t>Humano:</t>
    </r>
    <r>
      <rPr>
        <sz val="12"/>
        <color theme="1"/>
        <rFont val="Arial"/>
        <family val="2"/>
      </rPr>
      <t xml:space="preserve"> se relacionan con las personas (internas o externas), que participan directa o indirectamente en los programas, proyectos, procesos, actividades o tareas.</t>
    </r>
  </si>
  <si>
    <r>
      <rPr>
        <b/>
        <sz val="12"/>
        <color theme="1"/>
        <rFont val="Arial"/>
        <family val="2"/>
      </rPr>
      <t>Financiero Presupuestal:</t>
    </r>
    <r>
      <rPr>
        <sz val="12"/>
        <color theme="1"/>
        <rFont val="Arial"/>
        <family val="2"/>
      </rPr>
      <t xml:space="preserve"> se refieren a los recursos financieros y presupuestales necesarios para el logro de metas y objetivos.</t>
    </r>
  </si>
  <si>
    <r>
      <rPr>
        <b/>
        <sz val="12"/>
        <color theme="1"/>
        <rFont val="Arial"/>
        <family val="2"/>
      </rPr>
      <t>Técnico-Administrativo:</t>
    </r>
    <r>
      <rPr>
        <sz val="12"/>
        <color theme="1"/>
        <rFont val="Arial"/>
        <family val="2"/>
      </rPr>
      <t xml:space="preserve"> se vinculan con la estructura orgánica funcional, políticas, sistemas no informáticos, procedimientos, comunicación e información, que intervienen en la consecución de las metas y objetivos.</t>
    </r>
  </si>
  <si>
    <r>
      <rPr>
        <b/>
        <sz val="12"/>
        <color theme="1"/>
        <rFont val="Arial"/>
        <family val="2"/>
      </rPr>
      <t xml:space="preserve">TIC's: </t>
    </r>
    <r>
      <rPr>
        <sz val="12"/>
        <color theme="1"/>
        <rFont val="Arial"/>
        <family val="2"/>
      </rPr>
      <t>se relacionan con los sistemas de información y comunicación automatizados.</t>
    </r>
  </si>
  <si>
    <r>
      <rPr>
        <b/>
        <sz val="12"/>
        <color theme="1"/>
        <rFont val="Arial"/>
        <family val="2"/>
      </rPr>
      <t xml:space="preserve">Material: </t>
    </r>
    <r>
      <rPr>
        <sz val="12"/>
        <color theme="1"/>
        <rFont val="Arial"/>
        <family val="2"/>
      </rPr>
      <t>se refieren a la infraestructura y recursos materiales necesarios para el logro de las metas y objetivos.</t>
    </r>
  </si>
  <si>
    <r>
      <rPr>
        <b/>
        <sz val="12"/>
        <color theme="1"/>
        <rFont val="Arial"/>
        <family val="2"/>
      </rPr>
      <t xml:space="preserve">Normativo: </t>
    </r>
    <r>
      <rPr>
        <sz val="12"/>
        <color theme="1"/>
        <rFont val="Arial"/>
        <family val="2"/>
      </rPr>
      <t>se vinculan con las leyes, reglamentos, normas y disposiciones que rigen la actuación de la institución en la consecución de las metas y objetivos.</t>
    </r>
  </si>
  <si>
    <r>
      <rPr>
        <b/>
        <sz val="12"/>
        <color theme="1"/>
        <rFont val="Arial"/>
        <family val="2"/>
      </rPr>
      <t>Entorno:</t>
    </r>
    <r>
      <rPr>
        <sz val="12"/>
        <color theme="1"/>
        <rFont val="Arial"/>
        <family val="2"/>
      </rPr>
      <t xml:space="preserve"> se refieren a las condiciones externas a la institución, que pueden incidir en el logro de las metas y objetivos.</t>
    </r>
  </si>
  <si>
    <r>
      <rPr>
        <b/>
        <sz val="12"/>
        <color theme="1"/>
        <rFont val="Arial"/>
        <family val="2"/>
      </rPr>
      <t xml:space="preserve">Externo: </t>
    </r>
    <r>
      <rPr>
        <sz val="12"/>
        <color theme="1"/>
        <rFont val="Arial"/>
        <family val="2"/>
      </rPr>
      <t>se refiere a las causas o situaciones fuera del ámbito de competencia de la institución.</t>
    </r>
  </si>
  <si>
    <r>
      <rPr>
        <b/>
        <sz val="12"/>
        <color theme="1"/>
        <rFont val="Arial"/>
        <family val="2"/>
      </rPr>
      <t>Interno:</t>
    </r>
    <r>
      <rPr>
        <sz val="12"/>
        <color theme="1"/>
        <rFont val="Arial"/>
        <family val="2"/>
      </rPr>
      <t xml:space="preserve"> se encuentra relacionado con las causas o situaciones originadas en el ámbito de actuación de la institución;</t>
    </r>
  </si>
  <si>
    <r>
      <rPr>
        <b/>
        <sz val="12"/>
        <color theme="1"/>
        <rFont val="Arial"/>
        <family val="2"/>
      </rPr>
      <t>Control preventivo (antes):</t>
    </r>
    <r>
      <rPr>
        <sz val="12"/>
        <color theme="1"/>
        <rFont val="Arial"/>
        <family val="2"/>
      </rPr>
      <t xml:space="preserve"> el mecanismo específico de control que tiene el propósito de anticiparse a la posibilidad de que ocurran incumplimientos, desviaciones, situaciones no deseadas o inesperadas que pudieran afectar al logro de las metas y objetivos institucionales;</t>
    </r>
  </si>
  <si>
    <r>
      <rPr>
        <b/>
        <sz val="12"/>
        <color theme="1"/>
        <rFont val="Arial"/>
        <family val="2"/>
      </rPr>
      <t>Control detectivo (durante):</t>
    </r>
    <r>
      <rPr>
        <sz val="12"/>
        <color theme="1"/>
        <rFont val="Arial"/>
        <family val="2"/>
      </rPr>
      <t xml:space="preserve"> el mecanismo específico de control que opera en el momento en que los eventos o transacciones están ocurriendo, e identifican las omisiones o desviaciones antes de que concluya un proceso determinado;</t>
    </r>
  </si>
  <si>
    <r>
      <rPr>
        <b/>
        <sz val="12"/>
        <color theme="1"/>
        <rFont val="Arial"/>
        <family val="2"/>
      </rPr>
      <t>Control correctivo (después):</t>
    </r>
    <r>
      <rPr>
        <sz val="12"/>
        <color theme="1"/>
        <rFont val="Arial"/>
        <family val="2"/>
      </rPr>
      <t xml:space="preserve"> el mecanismo específico de control que opera en la etapa final de un proceso, el cual permite identificar y corregir o subsanar en algún grado, omisiones o desviaciones;</t>
    </r>
  </si>
  <si>
    <r>
      <rPr>
        <b/>
        <sz val="12"/>
        <color theme="1"/>
        <rFont val="Arial"/>
        <family val="2"/>
      </rPr>
      <t xml:space="preserve">¿Está Documentado?: </t>
    </r>
    <r>
      <rPr>
        <sz val="12"/>
        <color theme="1"/>
        <rFont val="Arial"/>
        <family val="2"/>
      </rPr>
      <t>que se encuentra descrito.</t>
    </r>
  </si>
  <si>
    <r>
      <rPr>
        <b/>
        <sz val="12"/>
        <color theme="1"/>
        <rFont val="Arial"/>
        <family val="2"/>
      </rPr>
      <t>¿Está Formalizado?:</t>
    </r>
    <r>
      <rPr>
        <sz val="12"/>
        <color theme="1"/>
        <rFont val="Arial"/>
        <family val="2"/>
      </rPr>
      <t xml:space="preserve"> que se encuentra autorizado por servidor público facultado.</t>
    </r>
  </si>
  <si>
    <r>
      <rPr>
        <b/>
        <sz val="12"/>
        <color theme="1"/>
        <rFont val="Arial"/>
        <family val="2"/>
      </rPr>
      <t>¿Se Aplica?:</t>
    </r>
    <r>
      <rPr>
        <sz val="12"/>
        <color theme="1"/>
        <rFont val="Arial"/>
        <family val="2"/>
      </rPr>
      <t xml:space="preserve"> que el control se ejecuta consistentemente.</t>
    </r>
  </si>
  <si>
    <r>
      <rPr>
        <b/>
        <sz val="12"/>
        <color theme="1"/>
        <rFont val="Arial"/>
        <family val="2"/>
      </rPr>
      <t>¿Es Efectivo?:</t>
    </r>
    <r>
      <rPr>
        <sz val="12"/>
        <color theme="1"/>
        <rFont val="Arial"/>
        <family val="2"/>
      </rPr>
      <t xml:space="preserve"> cuando se incide en la causa del riesgo, para disminuir la probabilidad de ocurrencia.</t>
    </r>
  </si>
  <si>
    <r>
      <rPr>
        <b/>
        <sz val="12"/>
        <color theme="1"/>
        <rFont val="Arial"/>
        <family val="2"/>
      </rPr>
      <t xml:space="preserve">Resultado: </t>
    </r>
    <r>
      <rPr>
        <sz val="12"/>
        <color theme="1"/>
        <rFont val="Arial"/>
        <family val="2"/>
      </rPr>
      <t>en esta columna no se captura el dato libremente, sino que el archivo en automático emite el resultado correspondiente:</t>
    </r>
  </si>
  <si>
    <r>
      <rPr>
        <b/>
        <sz val="12"/>
        <color theme="1"/>
        <rFont val="Arial"/>
        <family val="2"/>
      </rPr>
      <t xml:space="preserve">¿El Riesgo Está Controlado Suficientemente?: </t>
    </r>
    <r>
      <rPr>
        <sz val="12"/>
        <color theme="1"/>
        <rFont val="Arial"/>
        <family val="2"/>
      </rPr>
      <t>en esta columna no se captura el dato libremente, sino que proporciona opciones de selección:</t>
    </r>
  </si>
  <si>
    <r>
      <rPr>
        <sz val="12"/>
        <color theme="1"/>
        <rFont val="Wingdings"/>
        <charset val="2"/>
      </rPr>
      <t>§</t>
    </r>
    <r>
      <rPr>
        <sz val="12"/>
        <color theme="1"/>
        <rFont val="Arial"/>
        <family val="2"/>
      </rPr>
      <t xml:space="preserve"> La valoración final del riesgo nunca podrá ser superior a la valoración inicial;</t>
    </r>
  </si>
  <si>
    <r>
      <rPr>
        <sz val="12"/>
        <color theme="1"/>
        <rFont val="Wingdings"/>
        <charset val="2"/>
      </rPr>
      <t>§</t>
    </r>
    <r>
      <rPr>
        <sz val="12"/>
        <color theme="1"/>
        <rFont val="Arial"/>
        <family val="2"/>
      </rPr>
      <t xml:space="preserve"> Si todos los controles del riesgo son suficientes, la valoración final del riesgo deberá ser inferior a la inicial;</t>
    </r>
  </si>
  <si>
    <r>
      <rPr>
        <sz val="12"/>
        <color theme="1"/>
        <rFont val="Wingdings"/>
        <charset val="2"/>
      </rPr>
      <t>§</t>
    </r>
    <r>
      <rPr>
        <sz val="12"/>
        <color theme="1"/>
        <rFont val="Arial"/>
        <family val="2"/>
      </rPr>
      <t xml:space="preserve"> Si alguno de los controles del riesgo son deficientes, o se observa inexistencia de controles, la valoración final del riesgo deberá ser igual a la inicial, y</t>
    </r>
  </si>
  <si>
    <r>
      <rPr>
        <sz val="12"/>
        <color theme="1"/>
        <rFont val="Wingdings"/>
        <charset val="2"/>
      </rPr>
      <t>§</t>
    </r>
    <r>
      <rPr>
        <sz val="12"/>
        <color theme="1"/>
        <rFont val="Arial"/>
        <family val="2"/>
      </rPr>
      <t xml:space="preserve"> La valoración final carecerá de validez cuando no considere la valoración inicial del impacto y de la probabilidad de ocurrencia del riesgo; la totalidad de los controles existentes y la etapa de evaluación de controles.</t>
    </r>
  </si>
  <si>
    <r>
      <rPr>
        <b/>
        <sz val="12"/>
        <color theme="1"/>
        <rFont val="Arial"/>
        <family val="2"/>
      </rPr>
      <t xml:space="preserve">Evitar el riesgo: </t>
    </r>
    <r>
      <rPr>
        <sz val="12"/>
        <color theme="1"/>
        <rFont val="Arial"/>
        <family val="2"/>
      </rPr>
      <t>se refiere a eliminar la causa o causas que pueden provocar la materialización del riesgo, considerando que sí una parte del proceso tiene alto riesgo, el segmento completo recibe cambios sustanciales por mejora, rediseño o eliminación, resultado de controles suficientes y acciones emprendidas.</t>
    </r>
  </si>
  <si>
    <r>
      <rPr>
        <b/>
        <sz val="12"/>
        <color theme="1"/>
        <rFont val="Arial"/>
        <family val="2"/>
      </rPr>
      <t xml:space="preserve">Reducir el riesgo: </t>
    </r>
    <r>
      <rPr>
        <sz val="12"/>
        <color theme="1"/>
        <rFont val="Arial"/>
        <family val="2"/>
      </rPr>
      <t>implica establecer acciones dirigidas a disminuir la probabilidad de ocurrencia (acciones de prevención) y el impacto (acciones de contingencia), tales como la optimización de los procedimientos y la implementación o mejora de controles.</t>
    </r>
  </si>
  <si>
    <r>
      <rPr>
        <b/>
        <sz val="12"/>
        <color theme="1"/>
        <rFont val="Arial"/>
        <family val="2"/>
      </rPr>
      <t>Transferir el riesgo:</t>
    </r>
    <r>
      <rPr>
        <sz val="12"/>
        <color theme="1"/>
        <rFont val="Arial"/>
        <family val="2"/>
      </rPr>
      <t xml:space="preserve"> consiste en trasladar el riesgo a un externo a través de la contratación de servicios tercerizados, el cual deberá tener la experiencia y especialización necesaria para asumir el riesgo, así como sus impactos o pérdidas derivadas de su materialización. Esta estrategia cuenta con tres métodos:</t>
    </r>
  </si>
  <si>
    <r>
      <rPr>
        <b/>
        <sz val="12"/>
        <color theme="1"/>
        <rFont val="Arial"/>
        <family val="2"/>
      </rPr>
      <t xml:space="preserve">Compartir el riesgo: </t>
    </r>
    <r>
      <rPr>
        <sz val="12"/>
        <color theme="1"/>
        <rFont val="Arial"/>
        <family val="2"/>
      </rPr>
      <t>se refiere a distribuir parcialmente el riesgo y las posibles consecuencias, a efecto de segmentarlo y canalizarlo a diferentes unidades responsables de la institución, las cuales se responsabilizarán de la parte del riesgo que les corresponda en su ámbito de competencia.</t>
    </r>
  </si>
  <si>
    <r>
      <rPr>
        <b/>
        <sz val="12"/>
        <color theme="1"/>
        <rFont val="Arial"/>
        <family val="2"/>
      </rPr>
      <t>Fecha:</t>
    </r>
    <r>
      <rPr>
        <sz val="12"/>
        <color theme="1"/>
        <rFont val="Arial"/>
        <family val="2"/>
      </rPr>
      <t xml:space="preserve"> capturar la fecha determinada para la implementación de las estrategias.</t>
    </r>
  </si>
  <si>
    <r>
      <rPr>
        <b/>
        <sz val="12"/>
        <color theme="1"/>
        <rFont val="Arial"/>
        <family val="2"/>
      </rPr>
      <t>Responsables:</t>
    </r>
    <r>
      <rPr>
        <sz val="12"/>
        <color theme="1"/>
        <rFont val="Arial"/>
        <family val="2"/>
      </rPr>
      <t xml:space="preserve"> capturar a los responsables de la implementación de la estrategia, así como de las acciones determinadas.</t>
    </r>
  </si>
  <si>
    <t>* Valoración Final del Riesgo Respecto a Controles</t>
  </si>
  <si>
    <t>* Identificación del Riesgo, y</t>
  </si>
  <si>
    <r>
      <rPr>
        <b/>
        <sz val="12"/>
        <color theme="1"/>
        <rFont val="Arial"/>
        <family val="2"/>
      </rPr>
      <t>Asumir el riesgo:</t>
    </r>
    <r>
      <rPr>
        <sz val="12"/>
        <color theme="1"/>
        <rFont val="Arial"/>
        <family val="2"/>
      </rPr>
      <t xml:space="preserve"> se aplica cuando el riesgo se encuentra en el Cuadrante III, Riesgos Controlados y puede aceptarse sin necesidad de tomar otras medidas de control diferentes a las que se poseen, o cuando no se tiene opción para abatirlo y sólo pueden establecerse acciones de contingencia.</t>
    </r>
  </si>
  <si>
    <t>V e r s i ó n  I</t>
  </si>
  <si>
    <r>
      <rPr>
        <b/>
        <sz val="12"/>
        <color theme="1"/>
        <rFont val="Arial"/>
        <family val="2"/>
      </rPr>
      <t xml:space="preserve">Legal: </t>
    </r>
    <r>
      <rPr>
        <sz val="12"/>
        <color theme="1"/>
        <rFont val="Arial"/>
        <family val="2"/>
      </rPr>
      <t>Afecta la capacidad de la Universidad para dar cumplimiento a la legislación y obligaciones.</t>
    </r>
  </si>
  <si>
    <t>IV. Vinculación Difusión y Extensión de la Cultura</t>
  </si>
  <si>
    <t>DIFUSIÓN CULTURAL</t>
  </si>
  <si>
    <t>SECRETARIA GENERAL</t>
  </si>
  <si>
    <t>18 de febrero de 2022</t>
  </si>
  <si>
    <t>Director de Difusión Cultural</t>
  </si>
  <si>
    <t>Coorinadora de Comunicación Social y Difusión</t>
  </si>
  <si>
    <t>Servicios para la Formación de Alumnos</t>
  </si>
  <si>
    <t>Difusión Cultural/Gestión Cultural y Realización de Eventos Académicos, Artísticos y Culturales</t>
  </si>
  <si>
    <t>Cancelación del evento.</t>
  </si>
  <si>
    <t>Operativo</t>
  </si>
  <si>
    <t>Administrativo</t>
  </si>
  <si>
    <t>De Servicios</t>
  </si>
  <si>
    <t>De Imagen</t>
  </si>
  <si>
    <t>Presentación de contingencias sanitarias (covid-19)</t>
  </si>
  <si>
    <t>Falta de recurso humano, material, técnico y financiero</t>
  </si>
  <si>
    <t>Presentación de situaciones políticas</t>
  </si>
  <si>
    <t>Entorno</t>
  </si>
  <si>
    <t>Financiero Presupuestal</t>
  </si>
  <si>
    <t>Externo</t>
  </si>
  <si>
    <t>Interno</t>
  </si>
  <si>
    <t>Insatisfacción del cliente.
Desmotivación de quienes brindan el servicio.</t>
  </si>
  <si>
    <t>Si</t>
  </si>
  <si>
    <t>Protocolos de sanitización.</t>
  </si>
  <si>
    <t>Realización de eventos virtuales.</t>
  </si>
  <si>
    <t>Aforo limitado para eventos presencial.</t>
  </si>
  <si>
    <t>Detectivo</t>
  </si>
  <si>
    <t>Preventivo</t>
  </si>
  <si>
    <t>No</t>
  </si>
  <si>
    <t>Reducir el Riesgo</t>
  </si>
  <si>
    <t>Compartir el Riesgo</t>
  </si>
  <si>
    <t>Documentar y formalizar los protocolos de sanitización.</t>
  </si>
  <si>
    <t>Documentar y formalizar la realización de eventos virtuales.</t>
  </si>
  <si>
    <t>Documnetar y formalizar la aplicación de aforo limitado para eventos presencial.</t>
  </si>
  <si>
    <t>Director de Difusión Cultural.
Coordinadora de Comunicación Social y Difusión.</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</si>
</sst>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409]d\-mmm\-yyyy;@"/>
    <numFmt numFmtId="165" formatCode="0.000"/>
    <numFmt numFmtId="166" formatCode="[$-F800]dddd\,\ mmmm\ dd\,\ yyyy"/>
  </numFmts>
  <fonts count="65" x14ac:knownFonts="1">
    <font>
      <sz val="11"/>
      <color theme="1"/>
      <name val="Calibri"/>
      <family val="2"/>
      <scheme val="minor"/>
    </font>
    <font>
      <sz val="10"/>
      <name val="Arial"/>
      <family val="2"/>
    </font>
    <font>
      <sz val="10"/>
      <color theme="1"/>
      <name val="Calibri"/>
      <family val="2"/>
      <scheme val="minor"/>
    </font>
    <font>
      <b/>
      <sz val="14"/>
      <name val="Calibri"/>
      <family val="2"/>
      <scheme val="minor"/>
    </font>
    <font>
      <sz val="14"/>
      <name val="Calibri"/>
      <family val="2"/>
      <scheme val="minor"/>
    </font>
    <font>
      <sz val="14"/>
      <color theme="9"/>
      <name val="Calibri"/>
      <family val="2"/>
      <scheme val="minor"/>
    </font>
    <font>
      <b/>
      <sz val="24"/>
      <name val="Calibri"/>
      <family val="2"/>
      <scheme val="minor"/>
    </font>
    <font>
      <sz val="24"/>
      <color theme="1"/>
      <name val="Calibri"/>
      <family val="2"/>
      <scheme val="minor"/>
    </font>
    <font>
      <sz val="12"/>
      <color theme="1"/>
      <name val="Calibri"/>
      <family val="2"/>
      <scheme val="minor"/>
    </font>
    <font>
      <b/>
      <sz val="10"/>
      <color theme="0"/>
      <name val="Calibri"/>
      <family val="2"/>
      <scheme val="minor"/>
    </font>
    <font>
      <b/>
      <sz val="11"/>
      <color theme="1"/>
      <name val="Cambria"/>
      <family val="1"/>
    </font>
    <font>
      <b/>
      <sz val="10"/>
      <color theme="1"/>
      <name val="Calibri"/>
      <family val="2"/>
      <scheme val="minor"/>
    </font>
    <font>
      <b/>
      <sz val="10"/>
      <name val="Calibri"/>
      <family val="2"/>
      <scheme val="minor"/>
    </font>
    <font>
      <sz val="10"/>
      <name val="Calibri"/>
      <family val="2"/>
      <scheme val="minor"/>
    </font>
    <font>
      <sz val="10"/>
      <color rgb="FF000000"/>
      <name val="Calibri"/>
      <family val="2"/>
      <scheme val="minor"/>
    </font>
    <font>
      <sz val="11"/>
      <color theme="1"/>
      <name val="Calibri"/>
      <family val="2"/>
    </font>
    <font>
      <b/>
      <sz val="8"/>
      <name val="Calibri"/>
      <family val="2"/>
      <scheme val="minor"/>
    </font>
    <font>
      <sz val="8"/>
      <color theme="1"/>
      <name val="Calibri"/>
      <family val="2"/>
      <scheme val="minor"/>
    </font>
    <font>
      <sz val="8"/>
      <name val="Calibri"/>
      <family val="2"/>
      <scheme val="minor"/>
    </font>
    <font>
      <b/>
      <sz val="14"/>
      <color theme="1"/>
      <name val="Cambria"/>
      <family val="1"/>
    </font>
    <font>
      <b/>
      <sz val="10"/>
      <color theme="1"/>
      <name val="Cambria"/>
      <family val="1"/>
    </font>
    <font>
      <b/>
      <i/>
      <sz val="10"/>
      <color theme="1"/>
      <name val="Cambria"/>
      <family val="1"/>
    </font>
    <font>
      <b/>
      <sz val="16"/>
      <color theme="1"/>
      <name val="Cambria"/>
      <family val="1"/>
    </font>
    <font>
      <b/>
      <sz val="14"/>
      <color theme="0"/>
      <name val="Calibri"/>
      <family val="2"/>
      <scheme val="minor"/>
    </font>
    <font>
      <sz val="14"/>
      <color theme="0"/>
      <name val="Calibri"/>
      <family val="2"/>
      <scheme val="minor"/>
    </font>
    <font>
      <sz val="10"/>
      <color rgb="FFC00000"/>
      <name val="Calibri"/>
      <family val="2"/>
      <scheme val="minor"/>
    </font>
    <font>
      <b/>
      <sz val="12"/>
      <color rgb="FFC00000"/>
      <name val="Arial"/>
      <family val="2"/>
    </font>
    <font>
      <b/>
      <sz val="12"/>
      <color theme="1"/>
      <name val="Arial"/>
      <family val="2"/>
    </font>
    <font>
      <sz val="12"/>
      <color theme="1"/>
      <name val="Arial"/>
      <family val="2"/>
    </font>
    <font>
      <i/>
      <sz val="12"/>
      <color theme="1"/>
      <name val="Arial"/>
      <family val="2"/>
    </font>
    <font>
      <b/>
      <sz val="8"/>
      <color theme="0"/>
      <name val="Calibri"/>
      <family val="2"/>
      <scheme val="minor"/>
    </font>
    <font>
      <b/>
      <sz val="12"/>
      <color theme="1"/>
      <name val="Cambria"/>
      <family val="1"/>
    </font>
    <font>
      <sz val="14"/>
      <color theme="1"/>
      <name val="Calibri"/>
      <family val="2"/>
      <scheme val="minor"/>
    </font>
    <font>
      <b/>
      <sz val="24"/>
      <color theme="0"/>
      <name val="Cambria"/>
      <family val="1"/>
    </font>
    <font>
      <i/>
      <u/>
      <sz val="12"/>
      <color theme="1"/>
      <name val="Arial"/>
      <family val="2"/>
    </font>
    <font>
      <sz val="12"/>
      <color theme="1"/>
      <name val="Wingdings"/>
      <charset val="2"/>
    </font>
    <font>
      <sz val="12"/>
      <color rgb="FFC00000"/>
      <name val="Arial"/>
      <family val="2"/>
    </font>
    <font>
      <sz val="12"/>
      <color rgb="FF000000"/>
      <name val="Arial"/>
      <family val="2"/>
    </font>
    <font>
      <i/>
      <sz val="12"/>
      <color rgb="FFC00000"/>
      <name val="Arial"/>
      <family val="2"/>
    </font>
    <font>
      <b/>
      <sz val="11"/>
      <color theme="1"/>
      <name val="Arial"/>
      <family val="2"/>
    </font>
    <font>
      <sz val="11"/>
      <color theme="1"/>
      <name val="Arial"/>
      <family val="2"/>
    </font>
    <font>
      <i/>
      <sz val="12"/>
      <color rgb="FFFF0000"/>
      <name val="Arial"/>
      <family val="2"/>
    </font>
    <font>
      <sz val="12"/>
      <color rgb="FFFF0000"/>
      <name val="Arial"/>
      <family val="2"/>
    </font>
    <font>
      <b/>
      <i/>
      <sz val="12"/>
      <color rgb="FFFF0000"/>
      <name val="Arial"/>
      <family val="2"/>
    </font>
    <font>
      <sz val="12"/>
      <name val="Arial"/>
      <family val="2"/>
    </font>
    <font>
      <b/>
      <sz val="16"/>
      <name val="Calibri"/>
      <family val="2"/>
      <scheme val="minor"/>
    </font>
    <font>
      <sz val="16"/>
      <name val="Arial"/>
      <family val="2"/>
    </font>
    <font>
      <b/>
      <sz val="16"/>
      <name val="Arial"/>
      <family val="2"/>
    </font>
    <font>
      <u/>
      <sz val="12"/>
      <color theme="0"/>
      <name val="Arial"/>
      <family val="2"/>
    </font>
    <font>
      <b/>
      <u/>
      <sz val="12"/>
      <color theme="0"/>
      <name val="Arial"/>
      <family val="2"/>
    </font>
    <font>
      <u/>
      <sz val="12"/>
      <color theme="1"/>
      <name val="Arial"/>
      <family val="2"/>
    </font>
    <font>
      <i/>
      <sz val="12"/>
      <name val="Arial"/>
      <family val="2"/>
    </font>
    <font>
      <b/>
      <sz val="20"/>
      <color theme="1"/>
      <name val="Cambria"/>
      <family val="1"/>
    </font>
    <font>
      <b/>
      <sz val="20"/>
      <name val="Calibri"/>
      <family val="2"/>
      <scheme val="minor"/>
    </font>
    <font>
      <b/>
      <sz val="20"/>
      <color theme="1"/>
      <name val="Calibri"/>
      <family val="2"/>
      <scheme val="minor"/>
    </font>
    <font>
      <sz val="20"/>
      <color theme="1"/>
      <name val="Calibri"/>
      <family val="2"/>
      <scheme val="minor"/>
    </font>
    <font>
      <b/>
      <sz val="14"/>
      <color rgb="FFC00000"/>
      <name val="Arial"/>
      <family val="2"/>
    </font>
    <font>
      <sz val="7"/>
      <color theme="1"/>
      <name val="Arial"/>
      <family val="2"/>
    </font>
    <font>
      <b/>
      <sz val="7"/>
      <color rgb="FFC00000"/>
      <name val="Arial"/>
      <family val="2"/>
    </font>
    <font>
      <b/>
      <u/>
      <sz val="7"/>
      <color theme="0"/>
      <name val="Arial"/>
      <family val="2"/>
    </font>
    <font>
      <b/>
      <sz val="7"/>
      <color theme="0"/>
      <name val="Arial"/>
      <family val="2"/>
    </font>
    <font>
      <b/>
      <i/>
      <sz val="8"/>
      <color rgb="FFC00000"/>
      <name val="Arial"/>
      <family val="2"/>
    </font>
    <font>
      <u/>
      <sz val="11"/>
      <color theme="10"/>
      <name val="Calibri"/>
      <family val="2"/>
      <scheme val="minor"/>
    </font>
    <font>
      <b/>
      <sz val="14"/>
      <color rgb="FFC00000"/>
      <name val="Monotype Corsiva"/>
      <family val="4"/>
    </font>
    <font>
      <b/>
      <sz val="14"/>
      <color theme="0"/>
      <name val="Cambria"/>
      <family val="1"/>
    </font>
  </fonts>
  <fills count="11">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FF0000"/>
        <bgColor indexed="64"/>
      </patternFill>
    </fill>
    <fill>
      <patternFill patternType="solid">
        <fgColor rgb="FFC00000"/>
        <bgColor indexed="64"/>
      </patternFill>
    </fill>
    <fill>
      <patternFill patternType="solid">
        <fgColor theme="2"/>
        <bgColor indexed="64"/>
      </patternFill>
    </fill>
    <fill>
      <patternFill patternType="solid">
        <fgColor rgb="FFFFBDBD"/>
        <bgColor indexed="64"/>
      </patternFill>
    </fill>
    <fill>
      <patternFill patternType="solid">
        <fgColor rgb="FFFFC000"/>
        <bgColor indexed="64"/>
      </patternFill>
    </fill>
    <fill>
      <patternFill patternType="solid">
        <fgColor rgb="FF92D050"/>
        <bgColor indexed="64"/>
      </patternFill>
    </fill>
    <fill>
      <patternFill patternType="solid">
        <fgColor rgb="FFC00000"/>
        <bgColor auto="1"/>
      </patternFill>
    </fill>
  </fills>
  <borders count="10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auto="1"/>
      </top>
      <bottom style="thin">
        <color auto="1"/>
      </bottom>
      <diagonal/>
    </border>
    <border>
      <left/>
      <right style="thin">
        <color indexed="64"/>
      </right>
      <top style="thin">
        <color indexed="64"/>
      </top>
      <bottom style="thin">
        <color indexed="64"/>
      </bottom>
      <diagonal/>
    </border>
    <border>
      <left style="thin">
        <color indexed="64"/>
      </left>
      <right style="thin">
        <color auto="1"/>
      </right>
      <top/>
      <bottom style="thin">
        <color auto="1"/>
      </bottom>
      <diagonal/>
    </border>
    <border>
      <left style="thin">
        <color indexed="64"/>
      </left>
      <right style="thin">
        <color indexed="64"/>
      </right>
      <top style="thin">
        <color indexed="64"/>
      </top>
      <bottom/>
      <diagonal/>
    </border>
    <border>
      <left style="thin">
        <color theme="0"/>
      </left>
      <right style="thin">
        <color theme="0"/>
      </right>
      <top style="thin">
        <color theme="0"/>
      </top>
      <bottom style="thin">
        <color theme="0"/>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theme="0"/>
      </right>
      <top style="medium">
        <color indexed="64"/>
      </top>
      <bottom style="thin">
        <color theme="0"/>
      </bottom>
      <diagonal/>
    </border>
    <border>
      <left style="thin">
        <color theme="0"/>
      </left>
      <right style="thin">
        <color theme="0"/>
      </right>
      <top style="medium">
        <color indexed="64"/>
      </top>
      <bottom style="thin">
        <color theme="0"/>
      </bottom>
      <diagonal/>
    </border>
    <border>
      <left style="thin">
        <color theme="0"/>
      </left>
      <right style="medium">
        <color indexed="64"/>
      </right>
      <top style="medium">
        <color indexed="64"/>
      </top>
      <bottom style="thin">
        <color theme="0"/>
      </bottom>
      <diagonal/>
    </border>
    <border>
      <left style="medium">
        <color indexed="64"/>
      </left>
      <right style="thin">
        <color theme="0"/>
      </right>
      <top style="thin">
        <color theme="0"/>
      </top>
      <bottom style="thin">
        <color theme="0"/>
      </bottom>
      <diagonal/>
    </border>
    <border>
      <left style="thin">
        <color theme="0"/>
      </left>
      <right style="medium">
        <color indexed="64"/>
      </right>
      <top style="thin">
        <color theme="0"/>
      </top>
      <bottom style="thin">
        <color theme="0"/>
      </bottom>
      <diagonal/>
    </border>
    <border>
      <left style="medium">
        <color indexed="64"/>
      </left>
      <right style="thin">
        <color auto="1"/>
      </right>
      <top/>
      <bottom/>
      <diagonal/>
    </border>
    <border>
      <left style="thin">
        <color indexed="64"/>
      </left>
      <right style="medium">
        <color indexed="64"/>
      </right>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style="thin">
        <color theme="0"/>
      </bottom>
      <diagonal/>
    </border>
    <border>
      <left style="medium">
        <color indexed="64"/>
      </left>
      <right style="medium">
        <color indexed="64"/>
      </right>
      <top style="thin">
        <color theme="0"/>
      </top>
      <bottom style="thin">
        <color theme="0"/>
      </bottom>
      <diagonal/>
    </border>
    <border>
      <left style="medium">
        <color indexed="64"/>
      </left>
      <right style="thin">
        <color theme="0"/>
      </right>
      <top style="thin">
        <color theme="0"/>
      </top>
      <bottom style="medium">
        <color indexed="64"/>
      </bottom>
      <diagonal/>
    </border>
    <border>
      <left style="thin">
        <color theme="0"/>
      </left>
      <right style="thin">
        <color theme="0"/>
      </right>
      <top style="thin">
        <color theme="0"/>
      </top>
      <bottom style="medium">
        <color indexed="64"/>
      </bottom>
      <diagonal/>
    </border>
    <border>
      <left style="thin">
        <color theme="0"/>
      </left>
      <right style="medium">
        <color indexed="64"/>
      </right>
      <top style="thin">
        <color theme="0"/>
      </top>
      <bottom style="medium">
        <color indexed="64"/>
      </bottom>
      <diagonal/>
    </border>
    <border>
      <left style="double">
        <color rgb="FFC00000"/>
      </left>
      <right/>
      <top style="double">
        <color rgb="FFC00000"/>
      </top>
      <bottom style="double">
        <color rgb="FFC00000"/>
      </bottom>
      <diagonal/>
    </border>
    <border>
      <left/>
      <right style="double">
        <color rgb="FFC00000"/>
      </right>
      <top style="double">
        <color rgb="FFC00000"/>
      </top>
      <bottom style="double">
        <color rgb="FFC00000"/>
      </bottom>
      <diagonal/>
    </border>
    <border>
      <left style="thin">
        <color theme="0"/>
      </left>
      <right style="thin">
        <color theme="0"/>
      </right>
      <top style="thin">
        <color theme="0"/>
      </top>
      <bottom/>
      <diagonal/>
    </border>
    <border>
      <left style="thin">
        <color theme="1"/>
      </left>
      <right style="thin">
        <color theme="1"/>
      </right>
      <top style="thin">
        <color theme="1"/>
      </top>
      <bottom style="thin">
        <color theme="1"/>
      </bottom>
      <diagonal/>
    </border>
    <border>
      <left style="medium">
        <color indexed="64"/>
      </left>
      <right style="thin">
        <color theme="0"/>
      </right>
      <top style="thin">
        <color theme="0"/>
      </top>
      <bottom/>
      <diagonal/>
    </border>
    <border>
      <left style="thin">
        <color rgb="FFC00000"/>
      </left>
      <right style="thin">
        <color rgb="FFC00000"/>
      </right>
      <top style="thin">
        <color rgb="FFC00000"/>
      </top>
      <bottom style="thin">
        <color rgb="FFC00000"/>
      </bottom>
      <diagonal/>
    </border>
    <border>
      <left style="thin">
        <color indexed="64"/>
      </left>
      <right/>
      <top style="thin">
        <color indexed="64"/>
      </top>
      <bottom style="thin">
        <color indexed="64"/>
      </bottom>
      <diagonal/>
    </border>
    <border>
      <left/>
      <right style="thin">
        <color rgb="FFC00000"/>
      </right>
      <top style="thin">
        <color rgb="FFC00000"/>
      </top>
      <bottom style="thin">
        <color rgb="FFC00000"/>
      </bottom>
      <diagonal/>
    </border>
    <border>
      <left/>
      <right/>
      <top style="medium">
        <color indexed="64"/>
      </top>
      <bottom style="thin">
        <color theme="0"/>
      </bottom>
      <diagonal/>
    </border>
    <border>
      <left/>
      <right/>
      <top style="thin">
        <color theme="0"/>
      </top>
      <bottom style="thin">
        <color theme="0"/>
      </bottom>
      <diagonal/>
    </border>
    <border>
      <left style="thin">
        <color theme="0"/>
      </left>
      <right style="medium">
        <color indexed="64"/>
      </right>
      <top style="thin">
        <color theme="0"/>
      </top>
      <bottom/>
      <diagonal/>
    </border>
    <border>
      <left style="medium">
        <color theme="1"/>
      </left>
      <right style="thin">
        <color indexed="64"/>
      </right>
      <top style="medium">
        <color theme="1"/>
      </top>
      <bottom style="thin">
        <color indexed="64"/>
      </bottom>
      <diagonal/>
    </border>
    <border>
      <left style="thin">
        <color indexed="64"/>
      </left>
      <right style="thin">
        <color indexed="64"/>
      </right>
      <top style="medium">
        <color theme="1"/>
      </top>
      <bottom style="thin">
        <color indexed="64"/>
      </bottom>
      <diagonal/>
    </border>
    <border>
      <left style="thin">
        <color indexed="64"/>
      </left>
      <right style="medium">
        <color theme="1"/>
      </right>
      <top style="medium">
        <color theme="1"/>
      </top>
      <bottom style="thin">
        <color indexed="64"/>
      </bottom>
      <diagonal/>
    </border>
    <border>
      <left style="medium">
        <color theme="1"/>
      </left>
      <right style="thin">
        <color indexed="64"/>
      </right>
      <top style="thin">
        <color indexed="64"/>
      </top>
      <bottom style="thin">
        <color indexed="64"/>
      </bottom>
      <diagonal/>
    </border>
    <border>
      <left style="thin">
        <color indexed="64"/>
      </left>
      <right style="medium">
        <color theme="1"/>
      </right>
      <top style="thin">
        <color indexed="64"/>
      </top>
      <bottom style="thin">
        <color indexed="64"/>
      </bottom>
      <diagonal/>
    </border>
    <border>
      <left style="medium">
        <color theme="1"/>
      </left>
      <right style="thin">
        <color indexed="64"/>
      </right>
      <top style="thin">
        <color indexed="64"/>
      </top>
      <bottom/>
      <diagonal/>
    </border>
    <border>
      <left style="thin">
        <color indexed="64"/>
      </left>
      <right style="medium">
        <color theme="1"/>
      </right>
      <top style="thin">
        <color indexed="64"/>
      </top>
      <bottom/>
      <diagonal/>
    </border>
    <border>
      <left style="medium">
        <color theme="1"/>
      </left>
      <right style="thin">
        <color indexed="64"/>
      </right>
      <top/>
      <bottom/>
      <diagonal/>
    </border>
    <border>
      <left style="thin">
        <color indexed="64"/>
      </left>
      <right style="thin">
        <color indexed="64"/>
      </right>
      <top/>
      <bottom/>
      <diagonal/>
    </border>
    <border>
      <left style="thin">
        <color indexed="64"/>
      </left>
      <right style="medium">
        <color theme="1"/>
      </right>
      <top/>
      <bottom/>
      <diagonal/>
    </border>
    <border>
      <left style="medium">
        <color theme="1"/>
      </left>
      <right style="thin">
        <color indexed="64"/>
      </right>
      <top/>
      <bottom style="thin">
        <color auto="1"/>
      </bottom>
      <diagonal/>
    </border>
    <border>
      <left style="thin">
        <color indexed="64"/>
      </left>
      <right style="medium">
        <color theme="1"/>
      </right>
      <top/>
      <bottom style="thin">
        <color auto="1"/>
      </bottom>
      <diagonal/>
    </border>
    <border>
      <left style="medium">
        <color theme="1"/>
      </left>
      <right style="thin">
        <color indexed="64"/>
      </right>
      <top/>
      <bottom style="medium">
        <color theme="1"/>
      </bottom>
      <diagonal/>
    </border>
    <border>
      <left style="thin">
        <color indexed="64"/>
      </left>
      <right style="thin">
        <color indexed="64"/>
      </right>
      <top/>
      <bottom style="medium">
        <color theme="1"/>
      </bottom>
      <diagonal/>
    </border>
    <border>
      <left style="thin">
        <color indexed="64"/>
      </left>
      <right style="medium">
        <color theme="1"/>
      </right>
      <top/>
      <bottom style="medium">
        <color theme="1"/>
      </bottom>
      <diagonal/>
    </border>
    <border>
      <left style="medium">
        <color theme="1"/>
      </left>
      <right/>
      <top style="medium">
        <color theme="1"/>
      </top>
      <bottom/>
      <diagonal/>
    </border>
    <border>
      <left/>
      <right/>
      <top style="medium">
        <color theme="1"/>
      </top>
      <bottom/>
      <diagonal/>
    </border>
    <border>
      <left style="medium">
        <color theme="1"/>
      </left>
      <right/>
      <top/>
      <bottom/>
      <diagonal/>
    </border>
    <border>
      <left style="medium">
        <color theme="1"/>
      </left>
      <right/>
      <top/>
      <bottom style="medium">
        <color theme="1"/>
      </bottom>
      <diagonal/>
    </border>
    <border>
      <left/>
      <right/>
      <top/>
      <bottom style="medium">
        <color theme="1"/>
      </bottom>
      <diagonal/>
    </border>
    <border>
      <left style="medium">
        <color indexed="64"/>
      </left>
      <right style="thin">
        <color theme="0"/>
      </right>
      <top/>
      <bottom style="thin">
        <color theme="0"/>
      </bottom>
      <diagonal/>
    </border>
    <border>
      <left style="thin">
        <color theme="0"/>
      </left>
      <right style="thin">
        <color theme="0"/>
      </right>
      <top/>
      <bottom style="thin">
        <color theme="0"/>
      </bottom>
      <diagonal/>
    </border>
    <border>
      <left style="thin">
        <color theme="0"/>
      </left>
      <right style="medium">
        <color indexed="64"/>
      </right>
      <top/>
      <bottom style="thin">
        <color theme="0"/>
      </bottom>
      <diagonal/>
    </border>
    <border>
      <left/>
      <right/>
      <top style="thin">
        <color theme="0"/>
      </top>
      <bottom/>
      <diagonal/>
    </border>
    <border>
      <left style="thin">
        <color rgb="FFC00000"/>
      </left>
      <right/>
      <top style="thin">
        <color rgb="FFC00000"/>
      </top>
      <bottom style="thin">
        <color rgb="FFC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theme="1"/>
      </right>
      <top style="medium">
        <color indexed="64"/>
      </top>
      <bottom style="thin">
        <color theme="1"/>
      </bottom>
      <diagonal/>
    </border>
    <border>
      <left/>
      <right style="thin">
        <color rgb="FFC00000"/>
      </right>
      <top style="medium">
        <color indexed="64"/>
      </top>
      <bottom style="thin">
        <color rgb="FFC00000"/>
      </bottom>
      <diagonal/>
    </border>
    <border>
      <left style="thin">
        <color rgb="FFC00000"/>
      </left>
      <right style="thin">
        <color rgb="FFC00000"/>
      </right>
      <top style="medium">
        <color indexed="64"/>
      </top>
      <bottom style="thin">
        <color rgb="FFC00000"/>
      </bottom>
      <diagonal/>
    </border>
    <border>
      <left style="thin">
        <color indexed="64"/>
      </left>
      <right style="medium">
        <color indexed="64"/>
      </right>
      <top style="medium">
        <color indexed="64"/>
      </top>
      <bottom style="thin">
        <color indexed="64"/>
      </bottom>
      <diagonal/>
    </border>
    <border>
      <left style="medium">
        <color indexed="64"/>
      </left>
      <right style="thin">
        <color theme="1"/>
      </right>
      <top style="thin">
        <color theme="1"/>
      </top>
      <bottom style="thin">
        <color theme="1"/>
      </bottom>
      <diagonal/>
    </border>
    <border>
      <left style="medium">
        <color indexed="64"/>
      </left>
      <right style="thin">
        <color theme="1"/>
      </right>
      <top style="thin">
        <color theme="1"/>
      </top>
      <bottom style="medium">
        <color indexed="64"/>
      </bottom>
      <diagonal/>
    </border>
    <border>
      <left/>
      <right style="thin">
        <color rgb="FFC00000"/>
      </right>
      <top style="thin">
        <color rgb="FFC00000"/>
      </top>
      <bottom style="medium">
        <color indexed="64"/>
      </bottom>
      <diagonal/>
    </border>
    <border>
      <left style="thin">
        <color rgb="FFC00000"/>
      </left>
      <right style="thin">
        <color rgb="FFC00000"/>
      </right>
      <top style="thin">
        <color rgb="FFC00000"/>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auto="1"/>
      </right>
      <top style="medium">
        <color indexed="64"/>
      </top>
      <bottom/>
      <diagonal/>
    </border>
    <border>
      <left style="thin">
        <color auto="1"/>
      </left>
      <right style="thin">
        <color auto="1"/>
      </right>
      <top style="medium">
        <color indexed="64"/>
      </top>
      <bottom style="thin">
        <color auto="1"/>
      </bottom>
      <diagonal/>
    </border>
    <border>
      <left style="medium">
        <color indexed="64"/>
      </left>
      <right/>
      <top style="medium">
        <color indexed="64"/>
      </top>
      <bottom style="medium">
        <color theme="1"/>
      </bottom>
      <diagonal/>
    </border>
    <border>
      <left/>
      <right/>
      <top style="medium">
        <color indexed="64"/>
      </top>
      <bottom style="medium">
        <color theme="1"/>
      </bottom>
      <diagonal/>
    </border>
    <border>
      <left/>
      <right style="medium">
        <color indexed="64"/>
      </right>
      <top style="medium">
        <color indexed="64"/>
      </top>
      <bottom style="medium">
        <color theme="1"/>
      </bottom>
      <diagonal/>
    </border>
    <border>
      <left style="medium">
        <color indexed="64"/>
      </left>
      <right style="medium">
        <color indexed="64"/>
      </right>
      <top style="thin">
        <color theme="0"/>
      </top>
      <bottom style="medium">
        <color indexed="64"/>
      </bottom>
      <diagonal/>
    </border>
    <border>
      <left style="medium">
        <color indexed="64"/>
      </left>
      <right style="thin">
        <color auto="1"/>
      </right>
      <top style="medium">
        <color indexed="64"/>
      </top>
      <bottom style="thin">
        <color auto="1"/>
      </bottom>
      <diagonal/>
    </border>
    <border>
      <left style="thin">
        <color rgb="FFC00000"/>
      </left>
      <right/>
      <top style="medium">
        <color indexed="64"/>
      </top>
      <bottom style="thin">
        <color rgb="FFC00000"/>
      </bottom>
      <diagonal/>
    </border>
    <border>
      <left style="thin">
        <color rgb="FFC00000"/>
      </left>
      <right/>
      <top style="thin">
        <color rgb="FFC00000"/>
      </top>
      <bottom style="medium">
        <color indexed="64"/>
      </bottom>
      <diagonal/>
    </border>
    <border>
      <left style="thin">
        <color auto="1"/>
      </left>
      <right style="thin">
        <color auto="1"/>
      </right>
      <top style="medium">
        <color indexed="64"/>
      </top>
      <bottom/>
      <diagonal/>
    </border>
    <border>
      <left style="thin">
        <color indexed="64"/>
      </left>
      <right style="medium">
        <color indexed="64"/>
      </right>
      <top style="thin">
        <color indexed="64"/>
      </top>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thin">
        <color auto="1"/>
      </bottom>
      <diagonal/>
    </border>
    <border>
      <left style="medium">
        <color indexed="64"/>
      </left>
      <right style="medium">
        <color indexed="64"/>
      </right>
      <top style="thin">
        <color auto="1"/>
      </top>
      <bottom/>
      <diagonal/>
    </border>
    <border>
      <left style="medium">
        <color indexed="64"/>
      </left>
      <right style="medium">
        <color indexed="64"/>
      </right>
      <top/>
      <bottom style="medium">
        <color indexed="64"/>
      </bottom>
      <diagonal/>
    </border>
  </borders>
  <cellStyleXfs count="3">
    <xf numFmtId="0" fontId="0" fillId="0" borderId="0"/>
    <xf numFmtId="0" fontId="1" fillId="0" borderId="0"/>
    <xf numFmtId="0" fontId="62" fillId="0" borderId="0" applyNumberFormat="0" applyFill="0" applyBorder="0" applyAlignment="0" applyProtection="0"/>
  </cellStyleXfs>
  <cellXfs count="386">
    <xf numFmtId="0" fontId="0" fillId="0" borderId="0" xfId="0"/>
    <xf numFmtId="0" fontId="2" fillId="0" borderId="0" xfId="0" applyFont="1" applyFill="1"/>
    <xf numFmtId="0" fontId="2" fillId="0" borderId="0" xfId="0" applyFont="1"/>
    <xf numFmtId="0" fontId="12" fillId="0" borderId="0" xfId="1" applyFont="1" applyFill="1" applyBorder="1" applyAlignment="1">
      <alignment horizontal="center" vertical="center" wrapText="1"/>
    </xf>
    <xf numFmtId="0" fontId="13" fillId="0" borderId="0" xfId="1" applyFont="1" applyFill="1" applyBorder="1" applyAlignment="1">
      <alignment horizontal="center" vertical="center" wrapText="1"/>
    </xf>
    <xf numFmtId="0" fontId="2" fillId="0" borderId="0" xfId="0" applyFont="1" applyAlignment="1">
      <alignment horizontal="left" vertical="center"/>
    </xf>
    <xf numFmtId="0" fontId="2" fillId="0" borderId="0" xfId="0" applyFont="1" applyAlignment="1">
      <alignment horizontal="center"/>
    </xf>
    <xf numFmtId="0" fontId="2" fillId="3" borderId="0" xfId="0" applyFont="1" applyFill="1" applyAlignment="1" applyProtection="1">
      <alignment horizontal="left" vertical="center"/>
    </xf>
    <xf numFmtId="0" fontId="2" fillId="3" borderId="0" xfId="0" applyFont="1" applyFill="1" applyProtection="1"/>
    <xf numFmtId="0" fontId="2" fillId="3" borderId="0" xfId="0" applyFont="1" applyFill="1" applyAlignment="1" applyProtection="1">
      <alignment horizontal="center"/>
    </xf>
    <xf numFmtId="0" fontId="18" fillId="0" borderId="14" xfId="1" applyFont="1" applyFill="1" applyBorder="1" applyAlignment="1" applyProtection="1">
      <alignment horizontal="center" vertical="center"/>
    </xf>
    <xf numFmtId="49" fontId="18" fillId="0" borderId="5" xfId="1" applyNumberFormat="1" applyFont="1" applyFill="1" applyBorder="1" applyAlignment="1" applyProtection="1">
      <alignment horizontal="center" vertical="center" wrapText="1"/>
    </xf>
    <xf numFmtId="0" fontId="18" fillId="0" borderId="5" xfId="1" applyFont="1" applyFill="1" applyBorder="1" applyAlignment="1" applyProtection="1">
      <alignment horizontal="center" vertical="center"/>
    </xf>
    <xf numFmtId="0" fontId="18" fillId="0" borderId="9" xfId="1" applyFont="1" applyFill="1" applyBorder="1" applyAlignment="1" applyProtection="1">
      <alignment horizontal="center" vertical="center"/>
    </xf>
    <xf numFmtId="49" fontId="18" fillId="0" borderId="1" xfId="1" applyNumberFormat="1" applyFont="1" applyFill="1" applyBorder="1" applyAlignment="1" applyProtection="1">
      <alignment horizontal="center" vertical="center" wrapText="1"/>
    </xf>
    <xf numFmtId="0" fontId="18" fillId="0" borderId="1" xfId="1" applyFont="1" applyFill="1" applyBorder="1" applyAlignment="1" applyProtection="1">
      <alignment horizontal="center" vertical="center"/>
    </xf>
    <xf numFmtId="0" fontId="2" fillId="3" borderId="0" xfId="0" applyFont="1" applyFill="1"/>
    <xf numFmtId="0" fontId="12" fillId="3" borderId="0" xfId="1" applyFont="1" applyFill="1" applyBorder="1" applyAlignment="1">
      <alignment horizontal="center" vertical="center" wrapText="1"/>
    </xf>
    <xf numFmtId="0" fontId="13" fillId="3" borderId="0" xfId="1" applyFont="1" applyFill="1" applyBorder="1" applyAlignment="1">
      <alignment horizontal="center" vertical="center" wrapText="1"/>
    </xf>
    <xf numFmtId="0" fontId="2" fillId="3" borderId="0" xfId="0" applyFont="1" applyFill="1" applyAlignment="1">
      <alignment horizontal="left" vertical="center"/>
    </xf>
    <xf numFmtId="0" fontId="2" fillId="3" borderId="0" xfId="0" applyFont="1" applyFill="1" applyAlignment="1">
      <alignment horizontal="center"/>
    </xf>
    <xf numFmtId="0" fontId="20" fillId="3" borderId="0" xfId="0" applyFont="1" applyFill="1" applyBorder="1" applyAlignment="1" applyProtection="1">
      <alignment vertical="center"/>
    </xf>
    <xf numFmtId="0" fontId="2" fillId="3" borderId="0" xfId="0" applyFont="1" applyFill="1" applyBorder="1"/>
    <xf numFmtId="0" fontId="12" fillId="3" borderId="0" xfId="0" applyFont="1" applyFill="1" applyBorder="1" applyAlignment="1" applyProtection="1">
      <alignment horizontal="left" vertical="center" wrapText="1"/>
      <protection locked="0"/>
    </xf>
    <xf numFmtId="0" fontId="10" fillId="3" borderId="1" xfId="0" applyFont="1" applyFill="1" applyBorder="1" applyAlignment="1" applyProtection="1">
      <alignment horizontal="left" vertical="center" wrapText="1"/>
    </xf>
    <xf numFmtId="0" fontId="15" fillId="3" borderId="1" xfId="0" applyFont="1" applyFill="1" applyBorder="1" applyAlignment="1" applyProtection="1">
      <alignment horizontal="justify" vertical="center" wrapText="1"/>
    </xf>
    <xf numFmtId="0" fontId="0" fillId="3" borderId="0" xfId="0" applyFill="1"/>
    <xf numFmtId="0" fontId="7" fillId="3" borderId="0" xfId="0" applyFont="1" applyFill="1" applyProtection="1"/>
    <xf numFmtId="165" fontId="0" fillId="3" borderId="0" xfId="0" applyNumberFormat="1" applyFill="1" applyProtection="1"/>
    <xf numFmtId="0" fontId="0" fillId="3" borderId="0" xfId="0" applyFill="1" applyProtection="1"/>
    <xf numFmtId="0" fontId="6" fillId="3" borderId="0" xfId="1" applyFont="1" applyFill="1" applyBorder="1" applyAlignment="1" applyProtection="1">
      <alignment vertical="center" textRotation="90" wrapText="1"/>
    </xf>
    <xf numFmtId="165" fontId="4" fillId="3" borderId="0" xfId="1" applyNumberFormat="1" applyFont="1" applyFill="1" applyBorder="1" applyAlignment="1" applyProtection="1">
      <alignment horizontal="right" vertical="top"/>
    </xf>
    <xf numFmtId="0" fontId="25" fillId="5" borderId="41" xfId="0" applyFont="1" applyFill="1" applyBorder="1" applyAlignment="1" applyProtection="1">
      <alignment horizontal="justify" vertical="center" wrapText="1"/>
      <protection locked="0"/>
    </xf>
    <xf numFmtId="0" fontId="25" fillId="5" borderId="43" xfId="0" applyFont="1" applyFill="1" applyBorder="1" applyAlignment="1" applyProtection="1">
      <alignment horizontal="justify" vertical="center" wrapText="1"/>
    </xf>
    <xf numFmtId="1" fontId="3" fillId="3" borderId="42" xfId="1" applyNumberFormat="1" applyFont="1" applyFill="1" applyBorder="1" applyAlignment="1" applyProtection="1">
      <alignment horizontal="center" vertical="center"/>
    </xf>
    <xf numFmtId="1" fontId="3" fillId="3" borderId="5" xfId="1" applyNumberFormat="1" applyFont="1" applyFill="1" applyBorder="1" applyAlignment="1" applyProtection="1">
      <alignment horizontal="center" vertical="center"/>
    </xf>
    <xf numFmtId="49" fontId="3" fillId="8" borderId="39" xfId="1" applyNumberFormat="1" applyFont="1" applyFill="1" applyBorder="1" applyAlignment="1" applyProtection="1">
      <alignment horizontal="center" vertical="center"/>
    </xf>
    <xf numFmtId="0" fontId="24" fillId="4" borderId="39" xfId="1" applyFont="1" applyFill="1" applyBorder="1" applyProtection="1"/>
    <xf numFmtId="49" fontId="3" fillId="9" borderId="39" xfId="1" applyNumberFormat="1" applyFont="1" applyFill="1" applyBorder="1" applyAlignment="1" applyProtection="1">
      <alignment horizontal="center" vertical="center"/>
    </xf>
    <xf numFmtId="0" fontId="4" fillId="2" borderId="39" xfId="1" applyFont="1" applyFill="1" applyBorder="1" applyProtection="1"/>
    <xf numFmtId="0" fontId="5" fillId="2" borderId="39" xfId="1" applyFont="1" applyFill="1" applyBorder="1" applyProtection="1"/>
    <xf numFmtId="0" fontId="17" fillId="3" borderId="1" xfId="0" applyFont="1" applyFill="1" applyBorder="1" applyAlignment="1" applyProtection="1">
      <alignment horizontal="center" vertical="center"/>
    </xf>
    <xf numFmtId="0" fontId="17" fillId="3" borderId="1" xfId="0" applyFont="1" applyFill="1" applyBorder="1" applyAlignment="1" applyProtection="1">
      <alignment horizontal="justify" vertical="center"/>
    </xf>
    <xf numFmtId="0" fontId="17" fillId="3" borderId="1" xfId="0" applyFont="1" applyFill="1" applyBorder="1" applyAlignment="1" applyProtection="1">
      <alignment horizontal="center" vertical="center" wrapText="1"/>
    </xf>
    <xf numFmtId="0" fontId="17" fillId="3" borderId="0" xfId="0" applyFont="1" applyFill="1" applyAlignment="1" applyProtection="1">
      <alignment horizontal="left" vertical="center"/>
      <protection locked="0"/>
    </xf>
    <xf numFmtId="0" fontId="17" fillId="3" borderId="0" xfId="0" applyFont="1" applyFill="1" applyProtection="1">
      <protection locked="0"/>
    </xf>
    <xf numFmtId="0" fontId="17" fillId="3" borderId="0" xfId="0" applyFont="1" applyFill="1" applyAlignment="1" applyProtection="1">
      <alignment horizontal="center"/>
      <protection locked="0"/>
    </xf>
    <xf numFmtId="0" fontId="17" fillId="3" borderId="0" xfId="0" applyFont="1" applyFill="1" applyAlignment="1" applyProtection="1">
      <alignment wrapText="1"/>
      <protection locked="0"/>
    </xf>
    <xf numFmtId="0" fontId="17" fillId="3" borderId="0" xfId="0" applyFont="1" applyFill="1" applyAlignment="1" applyProtection="1">
      <alignment vertical="center"/>
      <protection locked="0"/>
    </xf>
    <xf numFmtId="0" fontId="10" fillId="3" borderId="64" xfId="0" applyFont="1" applyFill="1" applyBorder="1" applyAlignment="1" applyProtection="1">
      <alignment vertical="center"/>
    </xf>
    <xf numFmtId="0" fontId="10" fillId="3" borderId="0" xfId="0" applyFont="1" applyFill="1" applyBorder="1" applyAlignment="1" applyProtection="1">
      <alignment vertical="center"/>
    </xf>
    <xf numFmtId="0" fontId="2" fillId="3" borderId="0" xfId="0" applyFont="1" applyFill="1" applyBorder="1" applyAlignment="1" applyProtection="1">
      <alignment horizontal="justify" vertical="center" wrapText="1"/>
      <protection locked="0"/>
    </xf>
    <xf numFmtId="0" fontId="9" fillId="3" borderId="44" xfId="1" applyFont="1" applyFill="1" applyBorder="1" applyAlignment="1" applyProtection="1">
      <alignment horizontal="center" vertical="center" wrapText="1"/>
    </xf>
    <xf numFmtId="0" fontId="9" fillId="3" borderId="45" xfId="1" applyFont="1" applyFill="1" applyBorder="1" applyAlignment="1" applyProtection="1">
      <alignment horizontal="center" vertical="center"/>
    </xf>
    <xf numFmtId="0" fontId="9" fillId="3" borderId="45" xfId="1" applyFont="1" applyFill="1" applyBorder="1" applyAlignment="1" applyProtection="1">
      <alignment horizontal="center" vertical="center" wrapText="1"/>
    </xf>
    <xf numFmtId="0" fontId="9" fillId="3" borderId="70" xfId="1" applyFont="1" applyFill="1" applyBorder="1" applyAlignment="1" applyProtection="1">
      <alignment horizontal="center" vertical="center" wrapText="1"/>
    </xf>
    <xf numFmtId="0" fontId="22" fillId="3" borderId="0" xfId="0" applyFont="1" applyFill="1" applyBorder="1" applyAlignment="1" applyProtection="1">
      <alignment horizontal="right" vertical="center" wrapText="1"/>
    </xf>
    <xf numFmtId="0" fontId="22" fillId="3" borderId="36" xfId="0" applyFont="1" applyFill="1" applyBorder="1" applyAlignment="1" applyProtection="1">
      <alignment horizontal="right" vertical="center" wrapText="1"/>
    </xf>
    <xf numFmtId="0" fontId="20" fillId="3" borderId="0" xfId="0" applyFont="1" applyFill="1" applyBorder="1" applyAlignment="1" applyProtection="1">
      <alignment horizontal="center" vertical="center"/>
    </xf>
    <xf numFmtId="49" fontId="18" fillId="0" borderId="6" xfId="1" applyNumberFormat="1" applyFont="1" applyFill="1" applyBorder="1" applyAlignment="1" applyProtection="1">
      <alignment horizontal="center" vertical="center" wrapText="1"/>
    </xf>
    <xf numFmtId="0" fontId="18" fillId="0" borderId="6" xfId="1" applyFont="1" applyFill="1" applyBorder="1" applyAlignment="1" applyProtection="1">
      <alignment horizontal="center" vertical="center"/>
    </xf>
    <xf numFmtId="0" fontId="18" fillId="0" borderId="30" xfId="1" applyFont="1" applyFill="1" applyBorder="1" applyAlignment="1" applyProtection="1">
      <alignment horizontal="center" vertical="center"/>
    </xf>
    <xf numFmtId="0" fontId="9" fillId="5" borderId="34" xfId="1" applyFont="1" applyFill="1" applyBorder="1" applyAlignment="1" applyProtection="1">
      <alignment horizontal="center" vertical="center" wrapText="1"/>
    </xf>
    <xf numFmtId="0" fontId="25" fillId="5" borderId="76" xfId="0" applyFont="1" applyFill="1" applyBorder="1" applyAlignment="1" applyProtection="1">
      <alignment horizontal="justify" vertical="center" wrapText="1"/>
    </xf>
    <xf numFmtId="0" fontId="25" fillId="5" borderId="77" xfId="0" applyFont="1" applyFill="1" applyBorder="1" applyAlignment="1" applyProtection="1">
      <alignment horizontal="justify" vertical="center" wrapText="1"/>
      <protection locked="0"/>
    </xf>
    <xf numFmtId="0" fontId="25" fillId="5" borderId="81" xfId="0" applyFont="1" applyFill="1" applyBorder="1" applyAlignment="1" applyProtection="1">
      <alignment horizontal="justify" vertical="center" wrapText="1"/>
    </xf>
    <xf numFmtId="0" fontId="25" fillId="5" borderId="82" xfId="0" applyFont="1" applyFill="1" applyBorder="1" applyAlignment="1" applyProtection="1">
      <alignment horizontal="justify" vertical="center" wrapText="1"/>
      <protection locked="0"/>
    </xf>
    <xf numFmtId="164" fontId="16" fillId="3" borderId="0" xfId="1" applyNumberFormat="1" applyFont="1" applyFill="1" applyBorder="1" applyAlignment="1" applyProtection="1">
      <alignment vertical="center" wrapText="1"/>
    </xf>
    <xf numFmtId="0" fontId="17" fillId="3" borderId="0" xfId="0" applyFont="1" applyFill="1" applyBorder="1" applyAlignment="1" applyProtection="1">
      <alignment horizontal="center"/>
    </xf>
    <xf numFmtId="0" fontId="16" fillId="3" borderId="0" xfId="1" applyFont="1" applyFill="1" applyBorder="1" applyAlignment="1" applyProtection="1">
      <alignment horizontal="center" vertical="center" wrapText="1"/>
    </xf>
    <xf numFmtId="0" fontId="18" fillId="3" borderId="0" xfId="1" applyFont="1" applyFill="1" applyBorder="1" applyAlignment="1" applyProtection="1">
      <alignment horizontal="center" vertical="center"/>
    </xf>
    <xf numFmtId="0" fontId="18" fillId="0" borderId="28" xfId="1" applyFont="1" applyFill="1" applyBorder="1" applyAlignment="1" applyProtection="1">
      <alignment horizontal="center" vertical="center"/>
    </xf>
    <xf numFmtId="0" fontId="18" fillId="0" borderId="29" xfId="1" applyFont="1" applyFill="1" applyBorder="1" applyAlignment="1" applyProtection="1">
      <alignment horizontal="center" vertical="center"/>
    </xf>
    <xf numFmtId="0" fontId="18" fillId="0" borderId="94" xfId="1" applyFont="1" applyFill="1" applyBorder="1" applyAlignment="1" applyProtection="1">
      <alignment horizontal="center" vertical="center"/>
    </xf>
    <xf numFmtId="0" fontId="0" fillId="0" borderId="0" xfId="0" applyFill="1" applyBorder="1" applyAlignment="1">
      <alignment horizontal="justify" wrapText="1"/>
    </xf>
    <xf numFmtId="0" fontId="26" fillId="0" borderId="0" xfId="0" applyFont="1" applyFill="1" applyBorder="1" applyAlignment="1">
      <alignment horizontal="justify" vertical="center" wrapText="1"/>
    </xf>
    <xf numFmtId="0" fontId="26" fillId="2" borderId="0" xfId="0" applyFont="1" applyFill="1" applyBorder="1" applyAlignment="1">
      <alignment horizontal="justify" vertical="center" wrapText="1"/>
    </xf>
    <xf numFmtId="0" fontId="26" fillId="6" borderId="0" xfId="0" applyFont="1" applyFill="1" applyBorder="1" applyAlignment="1">
      <alignment horizontal="center" vertical="center" wrapText="1"/>
    </xf>
    <xf numFmtId="0" fontId="49" fillId="5" borderId="0" xfId="0" applyFont="1" applyFill="1" applyBorder="1" applyAlignment="1">
      <alignment horizontal="justify" vertical="center" wrapText="1"/>
    </xf>
    <xf numFmtId="0" fontId="0" fillId="0" borderId="0" xfId="0" applyFill="1" applyBorder="1" applyAlignment="1">
      <alignment horizontal="justify" vertical="center" wrapText="1"/>
    </xf>
    <xf numFmtId="0" fontId="28" fillId="0" borderId="0" xfId="0" applyFont="1" applyFill="1" applyBorder="1" applyAlignment="1">
      <alignment horizontal="justify" vertical="center" wrapText="1"/>
    </xf>
    <xf numFmtId="0" fontId="27" fillId="0" borderId="0" xfId="0" applyFont="1" applyFill="1" applyBorder="1" applyAlignment="1">
      <alignment horizontal="justify" vertical="center" wrapText="1"/>
    </xf>
    <xf numFmtId="0" fontId="43" fillId="0" borderId="0" xfId="0" applyFont="1" applyFill="1" applyBorder="1" applyAlignment="1">
      <alignment horizontal="justify" vertical="center" wrapText="1"/>
    </xf>
    <xf numFmtId="0" fontId="27" fillId="0" borderId="0" xfId="0" applyFont="1" applyFill="1" applyBorder="1" applyAlignment="1">
      <alignment horizontal="justify" vertical="top" wrapText="1"/>
    </xf>
    <xf numFmtId="0" fontId="38" fillId="0" borderId="0" xfId="0" applyFont="1" applyFill="1" applyBorder="1" applyAlignment="1">
      <alignment horizontal="justify" vertical="center" wrapText="1"/>
    </xf>
    <xf numFmtId="0" fontId="27" fillId="0" borderId="0" xfId="0" applyFont="1" applyFill="1" applyBorder="1" applyAlignment="1">
      <alignment horizontal="justify" vertical="center"/>
    </xf>
    <xf numFmtId="0" fontId="37" fillId="0" borderId="0" xfId="0" applyFont="1" applyFill="1" applyBorder="1" applyAlignment="1">
      <alignment horizontal="justify" vertical="center" wrapText="1"/>
    </xf>
    <xf numFmtId="0" fontId="39" fillId="0" borderId="0" xfId="0" applyFont="1" applyFill="1" applyBorder="1" applyAlignment="1">
      <alignment horizontal="justify" vertical="center" wrapText="1"/>
    </xf>
    <xf numFmtId="0" fontId="40" fillId="0" borderId="0" xfId="0" applyFont="1" applyFill="1" applyBorder="1" applyAlignment="1">
      <alignment horizontal="justify" vertical="center" wrapText="1"/>
    </xf>
    <xf numFmtId="0" fontId="36" fillId="0" borderId="0" xfId="0" applyFont="1" applyFill="1" applyBorder="1" applyAlignment="1">
      <alignment horizontal="justify" vertical="center" wrapText="1"/>
    </xf>
    <xf numFmtId="0" fontId="41" fillId="0" borderId="0" xfId="0" applyFont="1" applyFill="1" applyBorder="1" applyAlignment="1">
      <alignment horizontal="justify" vertical="center" wrapText="1"/>
    </xf>
    <xf numFmtId="0" fontId="28" fillId="0" borderId="0" xfId="0" applyFont="1" applyFill="1" applyBorder="1" applyAlignment="1">
      <alignment horizontal="left" vertical="center" wrapText="1" indent="3"/>
    </xf>
    <xf numFmtId="0" fontId="51" fillId="0" borderId="0" xfId="0" applyFont="1" applyFill="1" applyBorder="1" applyAlignment="1">
      <alignment horizontal="justify" vertical="center" wrapText="1"/>
    </xf>
    <xf numFmtId="0" fontId="44" fillId="0" borderId="0" xfId="0" applyFont="1" applyFill="1" applyBorder="1" applyAlignment="1">
      <alignment horizontal="justify" vertical="center" wrapText="1"/>
    </xf>
    <xf numFmtId="0" fontId="2" fillId="0" borderId="0" xfId="0" applyFont="1" applyBorder="1"/>
    <xf numFmtId="0" fontId="18" fillId="0" borderId="10" xfId="1" applyFont="1" applyFill="1" applyBorder="1" applyAlignment="1" applyProtection="1">
      <alignment horizontal="center" vertical="center"/>
    </xf>
    <xf numFmtId="49" fontId="18" fillId="0" borderId="11" xfId="1" applyNumberFormat="1" applyFont="1" applyFill="1" applyBorder="1" applyAlignment="1" applyProtection="1">
      <alignment horizontal="center" vertical="center" wrapText="1"/>
    </xf>
    <xf numFmtId="0" fontId="18" fillId="0" borderId="11" xfId="1" applyFont="1" applyFill="1" applyBorder="1" applyAlignment="1" applyProtection="1">
      <alignment horizontal="center" vertical="center"/>
    </xf>
    <xf numFmtId="0" fontId="18" fillId="0" borderId="83" xfId="1" applyFont="1" applyFill="1" applyBorder="1" applyAlignment="1" applyProtection="1">
      <alignment horizontal="center" vertical="center"/>
    </xf>
    <xf numFmtId="49" fontId="26" fillId="6" borderId="0" xfId="0" applyNumberFormat="1" applyFont="1" applyFill="1" applyBorder="1" applyAlignment="1">
      <alignment horizontal="center" vertical="center" wrapText="1"/>
    </xf>
    <xf numFmtId="0" fontId="22" fillId="3" borderId="36" xfId="0" applyFont="1" applyFill="1" applyBorder="1" applyAlignment="1" applyProtection="1">
      <alignment horizontal="center" vertical="center" wrapText="1"/>
    </xf>
    <xf numFmtId="0" fontId="22" fillId="3" borderId="0" xfId="0" applyFont="1" applyFill="1" applyBorder="1" applyAlignment="1" applyProtection="1">
      <alignment horizontal="center" vertical="center" wrapText="1"/>
    </xf>
    <xf numFmtId="0" fontId="22" fillId="3" borderId="0" xfId="0" applyFont="1" applyFill="1" applyBorder="1" applyAlignment="1" applyProtection="1">
      <alignment vertical="center" wrapText="1"/>
    </xf>
    <xf numFmtId="0" fontId="52" fillId="3" borderId="0" xfId="0" applyFont="1" applyFill="1" applyBorder="1" applyAlignment="1" applyProtection="1">
      <alignment vertical="center"/>
    </xf>
    <xf numFmtId="0" fontId="53" fillId="3" borderId="0" xfId="0" applyFont="1" applyFill="1" applyBorder="1" applyAlignment="1" applyProtection="1">
      <alignment horizontal="left" vertical="center"/>
    </xf>
    <xf numFmtId="0" fontId="55" fillId="3" borderId="0" xfId="0" applyFont="1" applyFill="1" applyAlignment="1">
      <alignment vertical="center"/>
    </xf>
    <xf numFmtId="0" fontId="55" fillId="0" borderId="0" xfId="0" applyFont="1" applyAlignment="1">
      <alignment vertical="center"/>
    </xf>
    <xf numFmtId="0" fontId="2" fillId="3" borderId="0" xfId="0" applyFont="1" applyFill="1" applyAlignment="1">
      <alignment horizontal="justify" vertical="center" wrapText="1"/>
    </xf>
    <xf numFmtId="0" fontId="2" fillId="0" borderId="0" xfId="0" applyFont="1" applyAlignment="1">
      <alignment horizontal="justify" vertical="center" wrapText="1"/>
    </xf>
    <xf numFmtId="0" fontId="56" fillId="0" borderId="0" xfId="0" applyFont="1" applyFill="1" applyBorder="1" applyAlignment="1">
      <alignment horizontal="center" vertical="center" wrapText="1"/>
    </xf>
    <xf numFmtId="0" fontId="40" fillId="0" borderId="0" xfId="0" applyFont="1" applyFill="1" applyBorder="1" applyAlignment="1">
      <alignment horizontal="center" vertical="center" wrapText="1"/>
    </xf>
    <xf numFmtId="0" fontId="40" fillId="0" borderId="0" xfId="0" applyFont="1" applyFill="1" applyBorder="1" applyAlignment="1">
      <alignment horizontal="justify" wrapText="1"/>
    </xf>
    <xf numFmtId="0" fontId="28" fillId="0" borderId="0" xfId="0" applyFont="1" applyFill="1" applyBorder="1" applyAlignment="1">
      <alignment horizontal="justify" vertical="top" wrapText="1"/>
    </xf>
    <xf numFmtId="0" fontId="61" fillId="0" borderId="0" xfId="0" applyFont="1" applyFill="1" applyBorder="1" applyAlignment="1">
      <alignment horizontal="right" wrapText="1"/>
    </xf>
    <xf numFmtId="49" fontId="61" fillId="0" borderId="0" xfId="0" applyNumberFormat="1" applyFont="1" applyFill="1" applyBorder="1" applyAlignment="1">
      <alignment horizontal="right" wrapText="1"/>
    </xf>
    <xf numFmtId="0" fontId="62" fillId="0" borderId="0" xfId="2" applyFill="1" applyBorder="1" applyAlignment="1">
      <alignment horizontal="center" vertical="center" wrapText="1"/>
    </xf>
    <xf numFmtId="0" fontId="63" fillId="0" borderId="0" xfId="0" applyFont="1" applyFill="1" applyBorder="1" applyAlignment="1">
      <alignment horizontal="center" vertical="center" wrapText="1"/>
    </xf>
    <xf numFmtId="0" fontId="31" fillId="3" borderId="64" xfId="0" applyFont="1" applyFill="1" applyBorder="1" applyAlignment="1" applyProtection="1">
      <alignment vertical="center" wrapText="1"/>
    </xf>
    <xf numFmtId="0" fontId="31" fillId="3" borderId="0" xfId="0" applyFont="1" applyFill="1" applyBorder="1" applyAlignment="1" applyProtection="1">
      <alignment vertical="center" wrapText="1"/>
    </xf>
    <xf numFmtId="0" fontId="8" fillId="3" borderId="0" xfId="0" applyFont="1" applyFill="1" applyBorder="1" applyAlignment="1" applyProtection="1">
      <alignment wrapText="1"/>
    </xf>
    <xf numFmtId="0" fontId="2" fillId="6" borderId="78" xfId="0" applyFont="1" applyFill="1" applyBorder="1" applyAlignment="1" applyProtection="1">
      <alignment horizontal="left" vertical="center" wrapText="1"/>
      <protection locked="0"/>
    </xf>
    <xf numFmtId="0" fontId="2" fillId="6" borderId="29" xfId="0" applyFont="1" applyFill="1" applyBorder="1" applyAlignment="1" applyProtection="1">
      <alignment horizontal="left" vertical="center" wrapText="1"/>
      <protection locked="0"/>
    </xf>
    <xf numFmtId="0" fontId="2" fillId="3" borderId="29" xfId="0" applyFont="1" applyFill="1" applyBorder="1" applyAlignment="1" applyProtection="1">
      <alignment horizontal="left" vertical="center" wrapText="1"/>
      <protection locked="0"/>
    </xf>
    <xf numFmtId="0" fontId="2" fillId="3" borderId="83" xfId="0" applyFont="1" applyFill="1" applyBorder="1" applyAlignment="1" applyProtection="1">
      <alignment horizontal="left" vertical="center" wrapText="1"/>
      <protection locked="0"/>
    </xf>
    <xf numFmtId="0" fontId="25" fillId="5" borderId="77" xfId="0" applyFont="1" applyFill="1" applyBorder="1" applyAlignment="1" applyProtection="1">
      <alignment horizontal="left" vertical="center" wrapText="1"/>
      <protection locked="0"/>
    </xf>
    <xf numFmtId="0" fontId="25" fillId="5" borderId="91" xfId="0" applyFont="1" applyFill="1" applyBorder="1" applyAlignment="1" applyProtection="1">
      <alignment horizontal="left" vertical="center" wrapText="1"/>
    </xf>
    <xf numFmtId="0" fontId="25" fillId="5" borderId="41" xfId="0" applyFont="1" applyFill="1" applyBorder="1" applyAlignment="1" applyProtection="1">
      <alignment horizontal="left" vertical="center" wrapText="1"/>
      <protection locked="0"/>
    </xf>
    <xf numFmtId="0" fontId="25" fillId="5" borderId="71" xfId="0" applyFont="1" applyFill="1" applyBorder="1" applyAlignment="1" applyProtection="1">
      <alignment horizontal="left" vertical="center" wrapText="1"/>
    </xf>
    <xf numFmtId="0" fontId="25" fillId="5" borderId="82" xfId="0" applyFont="1" applyFill="1" applyBorder="1" applyAlignment="1" applyProtection="1">
      <alignment horizontal="left" vertical="center" wrapText="1"/>
      <protection locked="0"/>
    </xf>
    <xf numFmtId="0" fontId="25" fillId="5" borderId="92" xfId="0" applyFont="1" applyFill="1" applyBorder="1" applyAlignment="1" applyProtection="1">
      <alignment horizontal="left" vertical="center" wrapText="1"/>
    </xf>
    <xf numFmtId="0" fontId="2" fillId="6" borderId="85" xfId="0" applyFont="1" applyFill="1" applyBorder="1" applyAlignment="1" applyProtection="1">
      <alignment horizontal="left" vertical="center" wrapText="1"/>
      <protection locked="0"/>
    </xf>
    <xf numFmtId="0" fontId="2" fillId="6" borderId="1" xfId="0" applyFont="1" applyFill="1" applyBorder="1" applyAlignment="1" applyProtection="1">
      <alignment horizontal="left" vertical="center" wrapText="1"/>
      <protection locked="0"/>
    </xf>
    <xf numFmtId="0" fontId="2" fillId="3" borderId="1" xfId="0" applyFont="1" applyFill="1" applyBorder="1" applyAlignment="1" applyProtection="1">
      <alignment horizontal="left" vertical="center" wrapText="1"/>
      <protection locked="0"/>
    </xf>
    <xf numFmtId="0" fontId="14" fillId="3" borderId="1" xfId="0" applyFont="1" applyFill="1" applyBorder="1" applyAlignment="1" applyProtection="1">
      <alignment horizontal="left" vertical="center" wrapText="1"/>
      <protection locked="0"/>
    </xf>
    <xf numFmtId="0" fontId="14" fillId="3" borderId="11" xfId="0" applyFont="1" applyFill="1" applyBorder="1" applyAlignment="1" applyProtection="1">
      <alignment horizontal="left" vertical="center" wrapText="1"/>
      <protection locked="0"/>
    </xf>
    <xf numFmtId="0" fontId="25" fillId="5" borderId="77" xfId="0" applyFont="1" applyFill="1" applyBorder="1" applyAlignment="1" applyProtection="1">
      <alignment horizontal="center" vertical="center" wrapText="1"/>
      <protection locked="0"/>
    </xf>
    <xf numFmtId="0" fontId="25" fillId="5" borderId="41" xfId="0" applyFont="1" applyFill="1" applyBorder="1" applyAlignment="1" applyProtection="1">
      <alignment horizontal="center" vertical="center" wrapText="1"/>
      <protection locked="0"/>
    </xf>
    <xf numFmtId="0" fontId="25" fillId="5" borderId="82" xfId="0" applyFont="1" applyFill="1" applyBorder="1" applyAlignment="1" applyProtection="1">
      <alignment horizontal="center" vertical="center" wrapText="1"/>
      <protection locked="0"/>
    </xf>
    <xf numFmtId="0" fontId="25" fillId="5" borderId="77" xfId="0" applyFont="1" applyFill="1" applyBorder="1" applyAlignment="1" applyProtection="1">
      <alignment horizontal="left" vertical="center" wrapText="1"/>
    </xf>
    <xf numFmtId="0" fontId="25" fillId="5" borderId="41" xfId="0" applyFont="1" applyFill="1" applyBorder="1" applyAlignment="1" applyProtection="1">
      <alignment horizontal="left" vertical="center" wrapText="1"/>
    </xf>
    <xf numFmtId="0" fontId="25" fillId="5" borderId="82" xfId="0" applyFont="1" applyFill="1" applyBorder="1" applyAlignment="1" applyProtection="1">
      <alignment horizontal="left" vertical="center" wrapText="1"/>
    </xf>
    <xf numFmtId="14" fontId="2" fillId="6" borderId="85" xfId="0" applyNumberFormat="1" applyFont="1" applyFill="1" applyBorder="1" applyAlignment="1" applyProtection="1">
      <alignment horizontal="center" vertical="center" wrapText="1"/>
      <protection locked="0"/>
    </xf>
    <xf numFmtId="14" fontId="2" fillId="6" borderId="1" xfId="0" applyNumberFormat="1" applyFont="1" applyFill="1" applyBorder="1" applyAlignment="1" applyProtection="1">
      <alignment horizontal="center" vertical="center" wrapText="1"/>
      <protection locked="0"/>
    </xf>
    <xf numFmtId="14" fontId="2" fillId="3" borderId="1" xfId="0" applyNumberFormat="1" applyFont="1" applyFill="1" applyBorder="1" applyAlignment="1" applyProtection="1">
      <alignment horizontal="center" vertical="center" wrapText="1"/>
      <protection locked="0"/>
    </xf>
    <xf numFmtId="14" fontId="2" fillId="3" borderId="11" xfId="0" applyNumberFormat="1" applyFont="1" applyFill="1" applyBorder="1" applyAlignment="1" applyProtection="1">
      <alignment horizontal="center" vertical="center" wrapText="1"/>
      <protection locked="0"/>
    </xf>
    <xf numFmtId="0" fontId="2" fillId="3" borderId="0" xfId="0" applyFont="1" applyFill="1" applyBorder="1" applyAlignment="1">
      <alignment horizontal="center"/>
    </xf>
    <xf numFmtId="0" fontId="2" fillId="3" borderId="0" xfId="0" applyFont="1" applyFill="1" applyAlignment="1">
      <alignment horizontal="left"/>
    </xf>
    <xf numFmtId="0" fontId="2" fillId="3" borderId="0" xfId="0" applyFont="1" applyFill="1" applyAlignment="1" applyProtection="1">
      <alignment horizontal="left"/>
    </xf>
    <xf numFmtId="0" fontId="52" fillId="3" borderId="0" xfId="0" applyFont="1" applyFill="1" applyBorder="1" applyAlignment="1" applyProtection="1">
      <alignment horizontal="left" vertical="center"/>
    </xf>
    <xf numFmtId="0" fontId="2" fillId="0" borderId="0" xfId="0" applyFont="1" applyAlignment="1">
      <alignment horizontal="left"/>
    </xf>
    <xf numFmtId="0" fontId="19" fillId="3" borderId="0" xfId="0" applyFont="1" applyFill="1" applyBorder="1" applyAlignment="1" applyProtection="1">
      <alignment vertical="center" wrapText="1"/>
    </xf>
    <xf numFmtId="0" fontId="64" fillId="10" borderId="37" xfId="0" applyFont="1" applyFill="1" applyBorder="1" applyAlignment="1" applyProtection="1">
      <alignment horizontal="center" vertical="center" wrapText="1"/>
    </xf>
    <xf numFmtId="0" fontId="19" fillId="3" borderId="0" xfId="0" applyFont="1" applyFill="1" applyBorder="1" applyAlignment="1" applyProtection="1">
      <alignment horizontal="center" vertical="center" wrapText="1"/>
    </xf>
    <xf numFmtId="0" fontId="64" fillId="10" borderId="37" xfId="0" applyFont="1" applyFill="1" applyBorder="1" applyAlignment="1" applyProtection="1">
      <alignment horizontal="center" vertical="center" wrapText="1"/>
      <protection locked="0"/>
    </xf>
    <xf numFmtId="0" fontId="19" fillId="3" borderId="0" xfId="0" applyFont="1" applyFill="1" applyBorder="1" applyAlignment="1" applyProtection="1">
      <alignment horizontal="left" vertical="center" wrapText="1"/>
    </xf>
    <xf numFmtId="14" fontId="64" fillId="10" borderId="37" xfId="0" applyNumberFormat="1" applyFont="1" applyFill="1" applyBorder="1" applyAlignment="1" applyProtection="1">
      <alignment horizontal="left" vertical="center" wrapText="1"/>
      <protection locked="0"/>
    </xf>
    <xf numFmtId="0" fontId="64" fillId="10" borderId="37" xfId="0" applyFont="1" applyFill="1" applyBorder="1" applyAlignment="1" applyProtection="1">
      <alignment horizontal="left" vertical="center" wrapText="1"/>
      <protection locked="0"/>
    </xf>
    <xf numFmtId="0" fontId="2" fillId="6" borderId="78" xfId="0" applyFont="1" applyFill="1" applyBorder="1" applyAlignment="1" applyProtection="1">
      <alignment horizontal="left" vertical="center" wrapText="1"/>
      <protection locked="0"/>
    </xf>
    <xf numFmtId="0" fontId="19" fillId="3" borderId="18" xfId="0" applyFont="1" applyFill="1" applyBorder="1" applyAlignment="1" applyProtection="1">
      <alignment horizontal="center"/>
    </xf>
    <xf numFmtId="0" fontId="19" fillId="3" borderId="19" xfId="0" applyFont="1" applyFill="1" applyBorder="1" applyAlignment="1" applyProtection="1">
      <alignment horizontal="center"/>
    </xf>
    <xf numFmtId="0" fontId="19" fillId="3" borderId="20" xfId="0" applyFont="1" applyFill="1" applyBorder="1" applyAlignment="1" applyProtection="1">
      <alignment horizontal="center"/>
    </xf>
    <xf numFmtId="0" fontId="19" fillId="3" borderId="8" xfId="0" applyFont="1" applyFill="1" applyBorder="1" applyAlignment="1" applyProtection="1">
      <alignment horizontal="center"/>
    </xf>
    <xf numFmtId="0" fontId="19" fillId="3" borderId="21" xfId="0" applyFont="1" applyFill="1" applyBorder="1" applyAlignment="1" applyProtection="1">
      <alignment horizontal="center"/>
    </xf>
    <xf numFmtId="0" fontId="19" fillId="3" borderId="12" xfId="0" applyFont="1" applyFill="1" applyBorder="1" applyAlignment="1" applyProtection="1">
      <alignment horizontal="center"/>
    </xf>
    <xf numFmtId="0" fontId="0" fillId="3" borderId="0" xfId="0" applyFill="1" applyAlignment="1" applyProtection="1">
      <alignment horizontal="center"/>
    </xf>
    <xf numFmtId="0" fontId="0" fillId="3" borderId="0" xfId="0" applyFill="1" applyAlignment="1">
      <alignment horizontal="center"/>
    </xf>
    <xf numFmtId="0" fontId="54" fillId="2" borderId="72" xfId="0" applyFont="1" applyFill="1" applyBorder="1" applyAlignment="1" applyProtection="1">
      <alignment horizontal="center" vertical="center" wrapText="1"/>
    </xf>
    <xf numFmtId="0" fontId="54" fillId="2" borderId="73" xfId="0" applyFont="1" applyFill="1" applyBorder="1" applyAlignment="1" applyProtection="1">
      <alignment horizontal="center" vertical="center" wrapText="1"/>
    </xf>
    <xf numFmtId="0" fontId="54" fillId="2" borderId="74" xfId="0" applyFont="1" applyFill="1" applyBorder="1" applyAlignment="1" applyProtection="1">
      <alignment horizontal="center" vertical="center" wrapText="1"/>
    </xf>
    <xf numFmtId="1" fontId="16" fillId="3" borderId="15" xfId="1" applyNumberFormat="1" applyFont="1" applyFill="1" applyBorder="1" applyAlignment="1" applyProtection="1">
      <alignment horizontal="center" vertical="center"/>
    </xf>
    <xf numFmtId="1" fontId="16" fillId="3" borderId="16" xfId="1" applyNumberFormat="1" applyFont="1" applyFill="1" applyBorder="1" applyAlignment="1" applyProtection="1">
      <alignment horizontal="center" vertical="center"/>
    </xf>
    <xf numFmtId="0" fontId="16" fillId="3" borderId="16" xfId="1" applyFont="1" applyFill="1" applyBorder="1" applyAlignment="1" applyProtection="1">
      <alignment horizontal="center" vertical="center"/>
    </xf>
    <xf numFmtId="0" fontId="16" fillId="3" borderId="17" xfId="1" applyFont="1" applyFill="1" applyBorder="1" applyAlignment="1" applyProtection="1">
      <alignment horizontal="center" vertical="center"/>
    </xf>
    <xf numFmtId="0" fontId="54" fillId="2" borderId="86" xfId="0" applyFont="1" applyFill="1" applyBorder="1" applyAlignment="1">
      <alignment horizontal="center" vertical="center"/>
    </xf>
    <xf numFmtId="0" fontId="54" fillId="2" borderId="87" xfId="0" applyFont="1" applyFill="1" applyBorder="1" applyAlignment="1">
      <alignment horizontal="center" vertical="center"/>
    </xf>
    <xf numFmtId="0" fontId="54" fillId="2" borderId="88" xfId="0" applyFont="1" applyFill="1" applyBorder="1" applyAlignment="1">
      <alignment horizontal="center" vertical="center"/>
    </xf>
    <xf numFmtId="0" fontId="9" fillId="5" borderId="7" xfId="1" applyFont="1" applyFill="1" applyBorder="1" applyAlignment="1" applyProtection="1">
      <alignment horizontal="center" vertical="center" wrapText="1"/>
    </xf>
    <xf numFmtId="0" fontId="9" fillId="5" borderId="34" xfId="1" applyFont="1" applyFill="1" applyBorder="1" applyAlignment="1" applyProtection="1">
      <alignment horizontal="center" vertical="center" wrapText="1"/>
    </xf>
    <xf numFmtId="0" fontId="2" fillId="6" borderId="79" xfId="0" applyFont="1" applyFill="1" applyBorder="1" applyAlignment="1" applyProtection="1">
      <alignment horizontal="justify" vertical="center" wrapText="1"/>
      <protection locked="0"/>
    </xf>
    <xf numFmtId="0" fontId="32" fillId="6" borderId="29" xfId="0" applyFont="1" applyFill="1" applyBorder="1" applyAlignment="1" applyProtection="1">
      <alignment horizontal="center" vertical="center" wrapText="1"/>
      <protection locked="0"/>
    </xf>
    <xf numFmtId="0" fontId="2" fillId="6" borderId="9" xfId="0" applyFont="1" applyFill="1" applyBorder="1" applyAlignment="1" applyProtection="1">
      <alignment horizontal="center" vertical="center" wrapText="1"/>
      <protection locked="0"/>
    </xf>
    <xf numFmtId="0" fontId="2" fillId="6" borderId="1" xfId="0" applyFont="1" applyFill="1" applyBorder="1" applyAlignment="1" applyProtection="1">
      <alignment horizontal="center" vertical="center" wrapText="1"/>
      <protection locked="0"/>
    </xf>
    <xf numFmtId="0" fontId="2" fillId="6" borderId="28" xfId="0" applyFont="1" applyFill="1" applyBorder="1" applyAlignment="1" applyProtection="1">
      <alignment horizontal="center" vertical="center" wrapText="1"/>
    </xf>
    <xf numFmtId="0" fontId="2" fillId="6" borderId="29" xfId="0" applyFont="1" applyFill="1" applyBorder="1" applyAlignment="1" applyProtection="1">
      <alignment horizontal="center" vertical="center" wrapText="1"/>
    </xf>
    <xf numFmtId="0" fontId="2" fillId="6" borderId="30" xfId="0" applyFont="1" applyFill="1" applyBorder="1" applyAlignment="1" applyProtection="1">
      <alignment horizontal="left" vertical="center" wrapText="1"/>
      <protection locked="0"/>
    </xf>
    <xf numFmtId="0" fontId="2" fillId="6" borderId="27" xfId="0" applyFont="1" applyFill="1" applyBorder="1" applyAlignment="1" applyProtection="1">
      <alignment horizontal="left" vertical="center" wrapText="1"/>
      <protection locked="0"/>
    </xf>
    <xf numFmtId="0" fontId="2" fillId="3" borderId="79" xfId="0" applyFont="1" applyFill="1" applyBorder="1" applyAlignment="1" applyProtection="1">
      <alignment horizontal="justify" vertical="center" wrapText="1"/>
      <protection locked="0"/>
    </xf>
    <xf numFmtId="0" fontId="32" fillId="3" borderId="29" xfId="0" applyFont="1" applyFill="1" applyBorder="1" applyAlignment="1" applyProtection="1">
      <alignment horizontal="center" vertical="center" wrapText="1"/>
      <protection locked="0"/>
    </xf>
    <xf numFmtId="0" fontId="2" fillId="3" borderId="9" xfId="0" applyFont="1" applyFill="1" applyBorder="1" applyAlignment="1" applyProtection="1">
      <alignment horizontal="center" vertical="center" wrapText="1"/>
      <protection locked="0"/>
    </xf>
    <xf numFmtId="0" fontId="2" fillId="3" borderId="1" xfId="0" applyFont="1" applyFill="1" applyBorder="1" applyAlignment="1" applyProtection="1">
      <alignment horizontal="center" vertical="center" wrapText="1"/>
      <protection locked="0"/>
    </xf>
    <xf numFmtId="0" fontId="2" fillId="3" borderId="28" xfId="0" applyFont="1" applyFill="1" applyBorder="1" applyAlignment="1" applyProtection="1">
      <alignment horizontal="center" vertical="center" wrapText="1"/>
    </xf>
    <xf numFmtId="0" fontId="2" fillId="3" borderId="29" xfId="0" applyFont="1" applyFill="1" applyBorder="1" applyAlignment="1" applyProtection="1">
      <alignment horizontal="center" vertical="center" wrapText="1"/>
    </xf>
    <xf numFmtId="0" fontId="2" fillId="3" borderId="30" xfId="0" applyFont="1" applyFill="1" applyBorder="1" applyAlignment="1" applyProtection="1">
      <alignment horizontal="left" vertical="center" wrapText="1"/>
      <protection locked="0"/>
    </xf>
    <xf numFmtId="0" fontId="2" fillId="3" borderId="27" xfId="0" applyFont="1" applyFill="1" applyBorder="1" applyAlignment="1" applyProtection="1">
      <alignment horizontal="left" vertical="center" wrapText="1"/>
      <protection locked="0"/>
    </xf>
    <xf numFmtId="0" fontId="32" fillId="3" borderId="83" xfId="0" applyFont="1" applyFill="1" applyBorder="1" applyAlignment="1" applyProtection="1">
      <alignment horizontal="center" vertical="center" wrapText="1"/>
      <protection locked="0"/>
    </xf>
    <xf numFmtId="0" fontId="2" fillId="3" borderId="10" xfId="0" applyFont="1" applyFill="1" applyBorder="1" applyAlignment="1" applyProtection="1">
      <alignment horizontal="center" vertical="center" wrapText="1"/>
      <protection locked="0"/>
    </xf>
    <xf numFmtId="0" fontId="2" fillId="3" borderId="11" xfId="0" applyFont="1" applyFill="1" applyBorder="1" applyAlignment="1" applyProtection="1">
      <alignment horizontal="center" vertical="center" wrapText="1"/>
      <protection locked="0"/>
    </xf>
    <xf numFmtId="0" fontId="2" fillId="3" borderId="83" xfId="0" applyFont="1" applyFill="1" applyBorder="1" applyAlignment="1" applyProtection="1">
      <alignment horizontal="center" vertical="center" wrapText="1"/>
    </xf>
    <xf numFmtId="0" fontId="2" fillId="3" borderId="80" xfId="0" applyFont="1" applyFill="1" applyBorder="1" applyAlignment="1" applyProtection="1">
      <alignment horizontal="justify" vertical="center" wrapText="1"/>
      <protection locked="0"/>
    </xf>
    <xf numFmtId="0" fontId="2" fillId="3" borderId="9" xfId="0" applyFont="1" applyFill="1" applyBorder="1" applyAlignment="1" applyProtection="1">
      <alignment horizontal="left" vertical="center" wrapText="1"/>
      <protection locked="0"/>
    </xf>
    <xf numFmtId="0" fontId="2" fillId="3" borderId="10" xfId="0" applyFont="1" applyFill="1" applyBorder="1" applyAlignment="1" applyProtection="1">
      <alignment horizontal="left" vertical="center" wrapText="1"/>
      <protection locked="0"/>
    </xf>
    <xf numFmtId="0" fontId="2" fillId="6" borderId="75" xfId="0" applyFont="1" applyFill="1" applyBorder="1" applyAlignment="1" applyProtection="1">
      <alignment horizontal="justify" vertical="center" wrapText="1"/>
      <protection locked="0"/>
    </xf>
    <xf numFmtId="0" fontId="32" fillId="6" borderId="78" xfId="0" applyFont="1" applyFill="1" applyBorder="1" applyAlignment="1" applyProtection="1">
      <alignment horizontal="center" vertical="center" wrapText="1"/>
      <protection locked="0"/>
    </xf>
    <xf numFmtId="0" fontId="32" fillId="6" borderId="13" xfId="0" applyFont="1" applyFill="1" applyBorder="1" applyAlignment="1" applyProtection="1">
      <alignment horizontal="center" vertical="center" wrapText="1"/>
      <protection locked="0"/>
    </xf>
    <xf numFmtId="0" fontId="32" fillId="6" borderId="28" xfId="0" applyFont="1" applyFill="1" applyBorder="1" applyAlignment="1" applyProtection="1">
      <alignment horizontal="center" vertical="center" wrapText="1"/>
      <protection locked="0"/>
    </xf>
    <xf numFmtId="0" fontId="2" fillId="6" borderId="84" xfId="0" applyFont="1" applyFill="1" applyBorder="1" applyAlignment="1" applyProtection="1">
      <alignment horizontal="center" vertical="center" wrapText="1"/>
      <protection locked="0"/>
    </xf>
    <xf numFmtId="0" fontId="2" fillId="6" borderId="27" xfId="0" applyFont="1" applyFill="1" applyBorder="1" applyAlignment="1" applyProtection="1">
      <alignment horizontal="center" vertical="center" wrapText="1"/>
      <protection locked="0"/>
    </xf>
    <xf numFmtId="0" fontId="2" fillId="6" borderId="85" xfId="0" applyFont="1" applyFill="1" applyBorder="1" applyAlignment="1" applyProtection="1">
      <alignment horizontal="center" vertical="center" wrapText="1"/>
      <protection locked="0"/>
    </xf>
    <xf numFmtId="0" fontId="2" fillId="6" borderId="78" xfId="0" applyFont="1" applyFill="1" applyBorder="1" applyAlignment="1" applyProtection="1">
      <alignment horizontal="center" vertical="center" wrapText="1"/>
    </xf>
    <xf numFmtId="0" fontId="2" fillId="6" borderId="84" xfId="0" applyFont="1" applyFill="1" applyBorder="1" applyAlignment="1" applyProtection="1">
      <alignment horizontal="left" vertical="center" wrapText="1"/>
      <protection locked="0"/>
    </xf>
    <xf numFmtId="0" fontId="11" fillId="7" borderId="67" xfId="1" applyFont="1" applyFill="1" applyBorder="1" applyAlignment="1" applyProtection="1">
      <alignment horizontal="center" vertical="center" wrapText="1"/>
    </xf>
    <xf numFmtId="0" fontId="11" fillId="7" borderId="68" xfId="1" applyFont="1" applyFill="1" applyBorder="1" applyAlignment="1" applyProtection="1">
      <alignment horizontal="center" vertical="center" wrapText="1"/>
    </xf>
    <xf numFmtId="0" fontId="11" fillId="7" borderId="69" xfId="1" applyFont="1" applyFill="1" applyBorder="1" applyAlignment="1" applyProtection="1">
      <alignment horizontal="center" vertical="center" wrapText="1"/>
    </xf>
    <xf numFmtId="0" fontId="9" fillId="5" borderId="67" xfId="1" applyFont="1" applyFill="1" applyBorder="1" applyAlignment="1" applyProtection="1">
      <alignment horizontal="center" vertical="center" wrapText="1"/>
    </xf>
    <xf numFmtId="0" fontId="9" fillId="5" borderId="68" xfId="1" applyFont="1" applyFill="1" applyBorder="1" applyAlignment="1" applyProtection="1">
      <alignment horizontal="center" vertical="center" wrapText="1"/>
    </xf>
    <xf numFmtId="0" fontId="9" fillId="5" borderId="69" xfId="1" applyFont="1" applyFill="1" applyBorder="1" applyAlignment="1" applyProtection="1">
      <alignment horizontal="center" vertical="center" wrapText="1"/>
    </xf>
    <xf numFmtId="0" fontId="11" fillId="7" borderId="25" xfId="1" applyFont="1" applyFill="1" applyBorder="1" applyAlignment="1" applyProtection="1">
      <alignment horizontal="center" vertical="center" wrapText="1"/>
    </xf>
    <xf numFmtId="0" fontId="11" fillId="7" borderId="33" xfId="1" applyFont="1" applyFill="1" applyBorder="1" applyAlignment="1" applyProtection="1">
      <alignment horizontal="center" vertical="center" wrapText="1"/>
    </xf>
    <xf numFmtId="0" fontId="11" fillId="7" borderId="7" xfId="1" applyFont="1" applyFill="1" applyBorder="1" applyAlignment="1" applyProtection="1">
      <alignment horizontal="center" vertical="center" wrapText="1"/>
    </xf>
    <xf numFmtId="0" fontId="11" fillId="7" borderId="34" xfId="1" applyFont="1" applyFill="1" applyBorder="1" applyAlignment="1" applyProtection="1">
      <alignment horizontal="center" vertical="center" wrapText="1"/>
    </xf>
    <xf numFmtId="0" fontId="11" fillId="7" borderId="26" xfId="1" applyFont="1" applyFill="1" applyBorder="1" applyAlignment="1" applyProtection="1">
      <alignment horizontal="center" vertical="center" wrapText="1"/>
    </xf>
    <xf numFmtId="0" fontId="9" fillId="5" borderId="25" xfId="1" applyFont="1" applyFill="1" applyBorder="1" applyAlignment="1" applyProtection="1">
      <alignment horizontal="center" vertical="center" wrapText="1"/>
    </xf>
    <xf numFmtId="0" fontId="9" fillId="5" borderId="26" xfId="1" applyFont="1" applyFill="1" applyBorder="1" applyAlignment="1" applyProtection="1">
      <alignment horizontal="center" vertical="center" wrapText="1"/>
    </xf>
    <xf numFmtId="0" fontId="9" fillId="5" borderId="35" xfId="1" applyFont="1" applyFill="1" applyBorder="1" applyAlignment="1" applyProtection="1">
      <alignment horizontal="center" vertical="center" wrapText="1"/>
    </xf>
    <xf numFmtId="0" fontId="11" fillId="7" borderId="7" xfId="1" applyFont="1" applyFill="1" applyBorder="1" applyAlignment="1" applyProtection="1">
      <alignment horizontal="center" vertical="center"/>
    </xf>
    <xf numFmtId="0" fontId="11" fillId="7" borderId="34" xfId="1" applyFont="1" applyFill="1" applyBorder="1" applyAlignment="1" applyProtection="1">
      <alignment horizontal="center" vertical="center"/>
    </xf>
    <xf numFmtId="0" fontId="11" fillId="7" borderId="26" xfId="1" applyFont="1" applyFill="1" applyBorder="1" applyAlignment="1" applyProtection="1">
      <alignment horizontal="center" vertical="center"/>
    </xf>
    <xf numFmtId="0" fontId="11" fillId="7" borderId="35" xfId="1" applyFont="1" applyFill="1" applyBorder="1" applyAlignment="1" applyProtection="1">
      <alignment horizontal="center" vertical="center" wrapText="1"/>
    </xf>
    <xf numFmtId="0" fontId="9" fillId="5" borderId="33" xfId="1" applyFont="1" applyFill="1" applyBorder="1" applyAlignment="1" applyProtection="1">
      <alignment horizontal="center" vertical="center" wrapText="1"/>
    </xf>
    <xf numFmtId="0" fontId="12" fillId="7" borderId="7" xfId="1" applyFont="1" applyFill="1" applyBorder="1" applyAlignment="1" applyProtection="1">
      <alignment horizontal="center" vertical="center" wrapText="1"/>
    </xf>
    <xf numFmtId="0" fontId="12" fillId="7" borderId="34" xfId="1" applyFont="1" applyFill="1" applyBorder="1" applyAlignment="1" applyProtection="1">
      <alignment horizontal="center" vertical="center" wrapText="1"/>
    </xf>
    <xf numFmtId="0" fontId="12" fillId="7" borderId="67" xfId="1" applyFont="1" applyFill="1" applyBorder="1" applyAlignment="1" applyProtection="1">
      <alignment horizontal="center" vertical="center" wrapText="1"/>
    </xf>
    <xf numFmtId="0" fontId="12" fillId="7" borderId="68" xfId="1" applyFont="1" applyFill="1" applyBorder="1" applyAlignment="1" applyProtection="1">
      <alignment horizontal="center" vertical="center" wrapText="1"/>
    </xf>
    <xf numFmtId="0" fontId="12" fillId="7" borderId="69" xfId="1" applyFont="1" applyFill="1" applyBorder="1" applyAlignment="1" applyProtection="1">
      <alignment horizontal="center" vertical="center" wrapText="1"/>
    </xf>
    <xf numFmtId="0" fontId="12" fillId="7" borderId="25" xfId="1" applyFont="1" applyFill="1" applyBorder="1" applyAlignment="1" applyProtection="1">
      <alignment horizontal="center" vertical="center" wrapText="1"/>
    </xf>
    <xf numFmtId="0" fontId="12" fillId="7" borderId="26" xfId="1" applyFont="1" applyFill="1" applyBorder="1" applyAlignment="1" applyProtection="1">
      <alignment horizontal="center" vertical="center" wrapText="1"/>
    </xf>
    <xf numFmtId="0" fontId="12" fillId="7" borderId="35" xfId="1" applyFont="1" applyFill="1" applyBorder="1" applyAlignment="1" applyProtection="1">
      <alignment horizontal="center" vertical="center" wrapText="1"/>
    </xf>
    <xf numFmtId="0" fontId="9" fillId="5" borderId="7" xfId="1" applyFont="1" applyFill="1" applyBorder="1" applyAlignment="1" applyProtection="1">
      <alignment horizontal="center" vertical="center"/>
    </xf>
    <xf numFmtId="0" fontId="9" fillId="5" borderId="34" xfId="1" applyFont="1" applyFill="1" applyBorder="1" applyAlignment="1" applyProtection="1">
      <alignment horizontal="center" vertical="center"/>
    </xf>
    <xf numFmtId="0" fontId="9" fillId="5" borderId="26" xfId="1" applyFont="1" applyFill="1" applyBorder="1" applyAlignment="1" applyProtection="1">
      <alignment horizontal="center" vertical="center"/>
    </xf>
    <xf numFmtId="0" fontId="12" fillId="7" borderId="33" xfId="1" applyFont="1" applyFill="1" applyBorder="1" applyAlignment="1" applyProtection="1">
      <alignment horizontal="center" vertical="center" wrapText="1"/>
    </xf>
    <xf numFmtId="0" fontId="9" fillId="5" borderId="22" xfId="1" applyFont="1" applyFill="1" applyBorder="1" applyAlignment="1" applyProtection="1">
      <alignment horizontal="center" vertical="center" wrapText="1"/>
    </xf>
    <xf numFmtId="0" fontId="9" fillId="5" borderId="23" xfId="1" applyFont="1" applyFill="1" applyBorder="1" applyAlignment="1" applyProtection="1">
      <alignment horizontal="center" vertical="center" wrapText="1"/>
    </xf>
    <xf numFmtId="0" fontId="9" fillId="5" borderId="24" xfId="1" applyFont="1" applyFill="1" applyBorder="1" applyAlignment="1" applyProtection="1">
      <alignment horizontal="center" vertical="center" wrapText="1"/>
    </xf>
    <xf numFmtId="0" fontId="2" fillId="3" borderId="97" xfId="0" applyFont="1" applyFill="1" applyBorder="1" applyAlignment="1" applyProtection="1">
      <alignment horizontal="left" wrapText="1"/>
    </xf>
    <xf numFmtId="0" fontId="2" fillId="3" borderId="98" xfId="0" applyFont="1" applyFill="1" applyBorder="1" applyAlignment="1" applyProtection="1">
      <alignment horizontal="left" wrapText="1"/>
    </xf>
    <xf numFmtId="0" fontId="2" fillId="3" borderId="3" xfId="0" applyFont="1" applyFill="1" applyBorder="1" applyAlignment="1" applyProtection="1">
      <alignment horizontal="left" wrapText="1"/>
    </xf>
    <xf numFmtId="0" fontId="2" fillId="3" borderId="100" xfId="0" applyFont="1" applyFill="1" applyBorder="1" applyAlignment="1" applyProtection="1">
      <alignment horizontal="left" wrapText="1"/>
    </xf>
    <xf numFmtId="166" fontId="2" fillId="3" borderId="3" xfId="0" applyNumberFormat="1" applyFont="1" applyFill="1" applyBorder="1" applyAlignment="1" applyProtection="1">
      <alignment horizontal="left" wrapText="1"/>
    </xf>
    <xf numFmtId="166" fontId="2" fillId="3" borderId="100" xfId="0" applyNumberFormat="1" applyFont="1" applyFill="1" applyBorder="1" applyAlignment="1" applyProtection="1">
      <alignment horizontal="left" wrapText="1"/>
    </xf>
    <xf numFmtId="0" fontId="12" fillId="7" borderId="22" xfId="1" applyFont="1" applyFill="1" applyBorder="1" applyAlignment="1" applyProtection="1">
      <alignment horizontal="center" vertical="center" wrapText="1"/>
    </xf>
    <xf numFmtId="0" fontId="12" fillId="7" borderId="23" xfId="1" applyFont="1" applyFill="1" applyBorder="1" applyAlignment="1" applyProtection="1">
      <alignment horizontal="center" vertical="center" wrapText="1"/>
    </xf>
    <xf numFmtId="0" fontId="12" fillId="7" borderId="24" xfId="1" applyFont="1" applyFill="1" applyBorder="1" applyAlignment="1" applyProtection="1">
      <alignment horizontal="center" vertical="center" wrapText="1"/>
    </xf>
    <xf numFmtId="0" fontId="2" fillId="3" borderId="102" xfId="0" applyFont="1" applyFill="1" applyBorder="1" applyAlignment="1" applyProtection="1">
      <alignment horizontal="left" wrapText="1"/>
    </xf>
    <xf numFmtId="0" fontId="2" fillId="3" borderId="103" xfId="0" applyFont="1" applyFill="1" applyBorder="1" applyAlignment="1" applyProtection="1">
      <alignment horizontal="left" wrapText="1"/>
    </xf>
    <xf numFmtId="0" fontId="9" fillId="5" borderId="31" xfId="1" applyFont="1" applyFill="1" applyBorder="1" applyAlignment="1" applyProtection="1">
      <alignment horizontal="center" vertical="center" wrapText="1"/>
    </xf>
    <xf numFmtId="0" fontId="9" fillId="5" borderId="32" xfId="1" applyFont="1" applyFill="1" applyBorder="1" applyAlignment="1" applyProtection="1">
      <alignment horizontal="center" vertical="center" wrapText="1"/>
    </xf>
    <xf numFmtId="0" fontId="9" fillId="5" borderId="89" xfId="1" applyFont="1" applyFill="1" applyBorder="1" applyAlignment="1" applyProtection="1">
      <alignment horizontal="center" vertical="center" wrapText="1"/>
    </xf>
    <xf numFmtId="0" fontId="2" fillId="3" borderId="9" xfId="0" applyFont="1" applyFill="1" applyBorder="1" applyAlignment="1" applyProtection="1">
      <alignment horizontal="justify" vertical="center" wrapText="1"/>
      <protection locked="0"/>
    </xf>
    <xf numFmtId="0" fontId="2" fillId="6" borderId="9" xfId="0" applyFont="1" applyFill="1" applyBorder="1" applyAlignment="1" applyProtection="1">
      <alignment horizontal="justify" vertical="center" wrapText="1"/>
      <protection locked="0"/>
    </xf>
    <xf numFmtId="0" fontId="2" fillId="3" borderId="1" xfId="0" applyFont="1" applyFill="1" applyBorder="1" applyAlignment="1" applyProtection="1">
      <alignment horizontal="left" vertical="center" wrapText="1"/>
      <protection locked="0"/>
    </xf>
    <xf numFmtId="0" fontId="2" fillId="3" borderId="29" xfId="0" applyFont="1" applyFill="1" applyBorder="1" applyAlignment="1" applyProtection="1">
      <alignment horizontal="left" vertical="center" wrapText="1"/>
      <protection locked="0"/>
    </xf>
    <xf numFmtId="0" fontId="21" fillId="3" borderId="96" xfId="0" applyFont="1" applyFill="1" applyBorder="1" applyAlignment="1" applyProtection="1">
      <alignment horizontal="right" vertical="center"/>
    </xf>
    <xf numFmtId="0" fontId="21" fillId="3" borderId="97" xfId="0" applyFont="1" applyFill="1" applyBorder="1" applyAlignment="1" applyProtection="1">
      <alignment horizontal="right" vertical="center"/>
    </xf>
    <xf numFmtId="0" fontId="21" fillId="3" borderId="99" xfId="0" applyFont="1" applyFill="1" applyBorder="1" applyAlignment="1" applyProtection="1">
      <alignment horizontal="right" vertical="center" wrapText="1"/>
    </xf>
    <xf numFmtId="0" fontId="21" fillId="3" borderId="3" xfId="0" applyFont="1" applyFill="1" applyBorder="1" applyAlignment="1" applyProtection="1">
      <alignment horizontal="right" vertical="center" wrapText="1"/>
    </xf>
    <xf numFmtId="0" fontId="21" fillId="3" borderId="99" xfId="0" applyFont="1" applyFill="1" applyBorder="1" applyAlignment="1" applyProtection="1">
      <alignment horizontal="right" vertical="center"/>
    </xf>
    <xf numFmtId="0" fontId="21" fillId="3" borderId="3" xfId="0" applyFont="1" applyFill="1" applyBorder="1" applyAlignment="1" applyProtection="1">
      <alignment horizontal="right" vertical="center"/>
    </xf>
    <xf numFmtId="0" fontId="21" fillId="3" borderId="101" xfId="0" applyFont="1" applyFill="1" applyBorder="1" applyAlignment="1" applyProtection="1">
      <alignment horizontal="right" vertical="center"/>
    </xf>
    <xf numFmtId="0" fontId="21" fillId="3" borderId="102" xfId="0" applyFont="1" applyFill="1" applyBorder="1" applyAlignment="1" applyProtection="1">
      <alignment horizontal="right" vertical="center"/>
    </xf>
    <xf numFmtId="0" fontId="9" fillId="5" borderId="22" xfId="0" applyFont="1" applyFill="1" applyBorder="1" applyAlignment="1" applyProtection="1">
      <alignment horizontal="center" vertical="center" wrapText="1"/>
    </xf>
    <xf numFmtId="0" fontId="9" fillId="5" borderId="23" xfId="0" applyFont="1" applyFill="1" applyBorder="1" applyAlignment="1" applyProtection="1">
      <alignment horizontal="center" vertical="center" wrapText="1"/>
    </xf>
    <xf numFmtId="0" fontId="9" fillId="5" borderId="24" xfId="0" applyFont="1" applyFill="1" applyBorder="1" applyAlignment="1" applyProtection="1">
      <alignment horizontal="center" vertical="center" wrapText="1"/>
    </xf>
    <xf numFmtId="0" fontId="10" fillId="3" borderId="64" xfId="0" applyFont="1" applyFill="1" applyBorder="1" applyAlignment="1" applyProtection="1">
      <alignment horizontal="center" vertical="center"/>
    </xf>
    <xf numFmtId="0" fontId="10" fillId="3" borderId="0" xfId="0" applyFont="1" applyFill="1" applyBorder="1" applyAlignment="1" applyProtection="1">
      <alignment horizontal="center" vertical="center"/>
    </xf>
    <xf numFmtId="0" fontId="10" fillId="3" borderId="65" xfId="0" applyFont="1" applyFill="1" applyBorder="1" applyAlignment="1" applyProtection="1">
      <alignment horizontal="center" vertical="center"/>
    </xf>
    <xf numFmtId="0" fontId="10" fillId="3" borderId="66" xfId="0" applyFont="1" applyFill="1" applyBorder="1" applyAlignment="1" applyProtection="1">
      <alignment horizontal="center" vertical="center"/>
    </xf>
    <xf numFmtId="0" fontId="2" fillId="3" borderId="9" xfId="0" applyFont="1" applyFill="1" applyBorder="1" applyAlignment="1" applyProtection="1">
      <alignment horizontal="justify" vertical="center" wrapText="1"/>
    </xf>
    <xf numFmtId="0" fontId="2" fillId="3" borderId="1" xfId="0" applyFont="1" applyFill="1" applyBorder="1" applyAlignment="1" applyProtection="1">
      <alignment horizontal="justify" vertical="center" wrapText="1"/>
      <protection locked="0"/>
    </xf>
    <xf numFmtId="0" fontId="2" fillId="3" borderId="10" xfId="0" applyFont="1" applyFill="1" applyBorder="1" applyAlignment="1" applyProtection="1">
      <alignment horizontal="justify" vertical="center" wrapText="1"/>
      <protection locked="0"/>
    </xf>
    <xf numFmtId="0" fontId="2" fillId="6" borderId="9" xfId="0" applyFont="1" applyFill="1" applyBorder="1" applyAlignment="1" applyProtection="1">
      <alignment horizontal="left" vertical="center" wrapText="1"/>
      <protection locked="0"/>
    </xf>
    <xf numFmtId="0" fontId="10" fillId="3" borderId="62" xfId="0" applyFont="1" applyFill="1" applyBorder="1" applyAlignment="1" applyProtection="1">
      <alignment horizontal="center" vertical="center"/>
    </xf>
    <xf numFmtId="0" fontId="10" fillId="3" borderId="63" xfId="0" applyFont="1" applyFill="1" applyBorder="1" applyAlignment="1" applyProtection="1">
      <alignment horizontal="center" vertical="center"/>
    </xf>
    <xf numFmtId="0" fontId="2" fillId="6" borderId="29" xfId="0" applyFont="1" applyFill="1" applyBorder="1" applyAlignment="1" applyProtection="1">
      <alignment horizontal="left" vertical="center" wrapText="1"/>
      <protection locked="0"/>
    </xf>
    <xf numFmtId="0" fontId="2" fillId="6" borderId="1" xfId="0" applyFont="1" applyFill="1" applyBorder="1" applyAlignment="1" applyProtection="1">
      <alignment horizontal="justify" vertical="center" wrapText="1"/>
      <protection locked="0"/>
    </xf>
    <xf numFmtId="0" fontId="2" fillId="6" borderId="1" xfId="0" applyFont="1" applyFill="1" applyBorder="1" applyAlignment="1" applyProtection="1">
      <alignment horizontal="left" vertical="center" wrapText="1"/>
      <protection locked="0"/>
    </xf>
    <xf numFmtId="0" fontId="2" fillId="6" borderId="9" xfId="0" applyFont="1" applyFill="1" applyBorder="1" applyAlignment="1" applyProtection="1">
      <alignment horizontal="justify" vertical="center" wrapText="1"/>
    </xf>
    <xf numFmtId="0" fontId="2" fillId="6" borderId="90" xfId="0" applyFont="1" applyFill="1" applyBorder="1" applyAlignment="1" applyProtection="1">
      <alignment horizontal="justify" vertical="center" wrapText="1"/>
    </xf>
    <xf numFmtId="0" fontId="2" fillId="6" borderId="85" xfId="0" applyFont="1" applyFill="1" applyBorder="1" applyAlignment="1" applyProtection="1">
      <alignment horizontal="justify" vertical="center" wrapText="1"/>
      <protection locked="0"/>
    </xf>
    <xf numFmtId="0" fontId="2" fillId="6" borderId="85" xfId="0" applyFont="1" applyFill="1" applyBorder="1" applyAlignment="1" applyProtection="1">
      <alignment horizontal="left" vertical="center" wrapText="1"/>
      <protection locked="0"/>
    </xf>
    <xf numFmtId="0" fontId="2" fillId="6" borderId="78" xfId="0" applyFont="1" applyFill="1" applyBorder="1" applyAlignment="1" applyProtection="1">
      <alignment horizontal="left" vertical="center" wrapText="1"/>
      <protection locked="0"/>
    </xf>
    <xf numFmtId="0" fontId="2" fillId="6" borderId="90" xfId="0" applyFont="1" applyFill="1" applyBorder="1" applyAlignment="1" applyProtection="1">
      <alignment horizontal="justify" vertical="center" wrapText="1"/>
      <protection locked="0"/>
    </xf>
    <xf numFmtId="0" fontId="9" fillId="5" borderId="25" xfId="1" applyFont="1" applyFill="1" applyBorder="1" applyAlignment="1" applyProtection="1">
      <alignment horizontal="left" vertical="center" wrapText="1"/>
    </xf>
    <xf numFmtId="0" fontId="9" fillId="5" borderId="33" xfId="1" applyFont="1" applyFill="1" applyBorder="1" applyAlignment="1" applyProtection="1">
      <alignment horizontal="left" vertical="center" wrapText="1"/>
    </xf>
    <xf numFmtId="0" fontId="2" fillId="6" borderId="93" xfId="0" applyFont="1" applyFill="1" applyBorder="1" applyAlignment="1" applyProtection="1">
      <alignment horizontal="center" vertical="center" wrapText="1"/>
      <protection locked="0"/>
    </xf>
    <xf numFmtId="0" fontId="2" fillId="6" borderId="55" xfId="0" applyFont="1" applyFill="1" applyBorder="1" applyAlignment="1" applyProtection="1">
      <alignment horizontal="center" vertical="center" wrapText="1"/>
      <protection locked="0"/>
    </xf>
    <xf numFmtId="0" fontId="2" fillId="6" borderId="5" xfId="0" applyFont="1" applyFill="1" applyBorder="1" applyAlignment="1" applyProtection="1">
      <alignment horizontal="center" vertical="center" wrapText="1"/>
      <protection locked="0"/>
    </xf>
    <xf numFmtId="0" fontId="2" fillId="6" borderId="85" xfId="0" applyFont="1" applyFill="1" applyBorder="1" applyAlignment="1" applyProtection="1">
      <alignment horizontal="justify" vertical="center" wrapText="1"/>
    </xf>
    <xf numFmtId="0" fontId="2" fillId="6" borderId="1" xfId="0" applyFont="1" applyFill="1" applyBorder="1" applyAlignment="1" applyProtection="1">
      <alignment horizontal="justify" vertical="center" wrapText="1"/>
    </xf>
    <xf numFmtId="0" fontId="13" fillId="6" borderId="85" xfId="0" applyFont="1" applyFill="1" applyBorder="1" applyAlignment="1" applyProtection="1">
      <alignment horizontal="justify" vertical="center" wrapText="1"/>
      <protection locked="0"/>
    </xf>
    <xf numFmtId="0" fontId="13" fillId="6" borderId="1" xfId="0" applyFont="1" applyFill="1" applyBorder="1" applyAlignment="1" applyProtection="1">
      <alignment horizontal="justify" vertical="center" wrapText="1"/>
      <protection locked="0"/>
    </xf>
    <xf numFmtId="0" fontId="2" fillId="6" borderId="14" xfId="0" applyFont="1" applyFill="1" applyBorder="1" applyAlignment="1" applyProtection="1">
      <alignment horizontal="center" vertical="center" wrapText="1"/>
      <protection locked="0"/>
    </xf>
    <xf numFmtId="0" fontId="2" fillId="3" borderId="1" xfId="0" applyFont="1" applyFill="1" applyBorder="1" applyAlignment="1" applyProtection="1">
      <alignment horizontal="justify" vertical="center" wrapText="1"/>
    </xf>
    <xf numFmtId="0" fontId="13" fillId="3" borderId="1" xfId="0" applyFont="1" applyFill="1" applyBorder="1" applyAlignment="1" applyProtection="1">
      <alignment horizontal="justify" vertical="center" wrapText="1"/>
      <protection locked="0"/>
    </xf>
    <xf numFmtId="0" fontId="2" fillId="3" borderId="10" xfId="0" applyFont="1" applyFill="1" applyBorder="1" applyAlignment="1" applyProtection="1">
      <alignment horizontal="justify" vertical="center" wrapText="1"/>
    </xf>
    <xf numFmtId="0" fontId="2" fillId="3" borderId="11" xfId="0" applyFont="1" applyFill="1" applyBorder="1" applyAlignment="1" applyProtection="1">
      <alignment horizontal="justify" vertical="center" wrapText="1"/>
      <protection locked="0"/>
    </xf>
    <xf numFmtId="0" fontId="2" fillId="3" borderId="11" xfId="0" applyFont="1" applyFill="1" applyBorder="1" applyAlignment="1" applyProtection="1">
      <alignment horizontal="left" vertical="center" wrapText="1"/>
      <protection locked="0"/>
    </xf>
    <xf numFmtId="0" fontId="2" fillId="3" borderId="83" xfId="0" applyFont="1" applyFill="1" applyBorder="1" applyAlignment="1" applyProtection="1">
      <alignment horizontal="left" vertical="center" wrapText="1"/>
      <protection locked="0"/>
    </xf>
    <xf numFmtId="0" fontId="2" fillId="3" borderId="11" xfId="0" applyFont="1" applyFill="1" applyBorder="1" applyAlignment="1" applyProtection="1">
      <alignment horizontal="justify" vertical="center" wrapText="1"/>
    </xf>
    <xf numFmtId="0" fontId="13" fillId="3" borderId="11" xfId="0" applyFont="1" applyFill="1" applyBorder="1" applyAlignment="1" applyProtection="1">
      <alignment horizontal="justify" vertical="center" wrapText="1"/>
      <protection locked="0"/>
    </xf>
    <xf numFmtId="0" fontId="2" fillId="6" borderId="90" xfId="0" applyFont="1" applyFill="1" applyBorder="1" applyAlignment="1" applyProtection="1">
      <alignment horizontal="center" vertical="center" wrapText="1"/>
      <protection locked="0"/>
    </xf>
    <xf numFmtId="0" fontId="2" fillId="6" borderId="90" xfId="0" applyFont="1" applyFill="1" applyBorder="1" applyAlignment="1" applyProtection="1">
      <alignment horizontal="left" vertical="center" wrapText="1"/>
      <protection locked="0"/>
    </xf>
    <xf numFmtId="164" fontId="16" fillId="3" borderId="72" xfId="1" applyNumberFormat="1" applyFont="1" applyFill="1" applyBorder="1" applyAlignment="1" applyProtection="1">
      <alignment horizontal="center" vertical="center" wrapText="1"/>
    </xf>
    <xf numFmtId="164" fontId="16" fillId="3" borderId="73" xfId="1" applyNumberFormat="1" applyFont="1" applyFill="1" applyBorder="1" applyAlignment="1" applyProtection="1">
      <alignment horizontal="center" vertical="center" wrapText="1"/>
    </xf>
    <xf numFmtId="164" fontId="16" fillId="3" borderId="74" xfId="1" applyNumberFormat="1" applyFont="1" applyFill="1" applyBorder="1" applyAlignment="1" applyProtection="1">
      <alignment horizontal="center" vertical="center" wrapText="1"/>
    </xf>
    <xf numFmtId="0" fontId="2" fillId="3" borderId="107" xfId="0" applyFont="1" applyFill="1" applyBorder="1" applyAlignment="1" applyProtection="1">
      <alignment horizontal="left" vertical="center" wrapText="1"/>
      <protection locked="0"/>
    </xf>
    <xf numFmtId="0" fontId="2" fillId="3" borderId="105" xfId="0" applyFont="1" applyFill="1" applyBorder="1" applyAlignment="1" applyProtection="1">
      <alignment horizontal="left" vertical="center" wrapText="1"/>
      <protection locked="0"/>
    </xf>
    <xf numFmtId="0" fontId="2" fillId="3" borderId="106" xfId="0" applyFont="1" applyFill="1" applyBorder="1" applyAlignment="1" applyProtection="1">
      <alignment horizontal="left" vertical="center" wrapText="1"/>
      <protection locked="0"/>
    </xf>
    <xf numFmtId="0" fontId="2" fillId="6" borderId="107" xfId="0" applyFont="1" applyFill="1" applyBorder="1" applyAlignment="1" applyProtection="1">
      <alignment horizontal="left" vertical="center" wrapText="1"/>
      <protection locked="0"/>
    </xf>
    <xf numFmtId="0" fontId="2" fillId="6" borderId="105" xfId="0" applyFont="1" applyFill="1" applyBorder="1" applyAlignment="1" applyProtection="1">
      <alignment horizontal="left" vertical="center" wrapText="1"/>
      <protection locked="0"/>
    </xf>
    <xf numFmtId="0" fontId="2" fillId="6" borderId="106" xfId="0" applyFont="1" applyFill="1" applyBorder="1" applyAlignment="1" applyProtection="1">
      <alignment horizontal="left" vertical="center" wrapText="1"/>
      <protection locked="0"/>
    </xf>
    <xf numFmtId="0" fontId="2" fillId="3" borderId="108" xfId="0" applyFont="1" applyFill="1" applyBorder="1" applyAlignment="1" applyProtection="1">
      <alignment horizontal="left" vertical="center" wrapText="1"/>
      <protection locked="0"/>
    </xf>
    <xf numFmtId="0" fontId="2" fillId="6" borderId="104" xfId="0" applyFont="1" applyFill="1" applyBorder="1" applyAlignment="1" applyProtection="1">
      <alignment horizontal="left" vertical="center" wrapText="1"/>
      <protection locked="0"/>
    </xf>
    <xf numFmtId="0" fontId="2" fillId="3" borderId="95" xfId="0" applyFont="1" applyFill="1" applyBorder="1" applyAlignment="1" applyProtection="1">
      <alignment horizontal="left" wrapText="1"/>
    </xf>
    <xf numFmtId="0" fontId="2" fillId="3" borderId="12" xfId="0" applyFont="1" applyFill="1" applyBorder="1" applyAlignment="1" applyProtection="1">
      <alignment horizontal="left" wrapText="1"/>
    </xf>
    <xf numFmtId="0" fontId="21" fillId="3" borderId="21" xfId="0" applyFont="1" applyFill="1" applyBorder="1" applyAlignment="1" applyProtection="1">
      <alignment horizontal="right" vertical="center" wrapText="1"/>
    </xf>
    <xf numFmtId="0" fontId="21" fillId="3" borderId="95" xfId="0" applyFont="1" applyFill="1" applyBorder="1" applyAlignment="1" applyProtection="1">
      <alignment horizontal="right" vertical="center" wrapText="1"/>
    </xf>
    <xf numFmtId="0" fontId="31" fillId="3" borderId="62" xfId="0" applyFont="1" applyFill="1" applyBorder="1" applyAlignment="1" applyProtection="1">
      <alignment horizontal="center" vertical="center" wrapText="1"/>
    </xf>
    <xf numFmtId="0" fontId="31" fillId="3" borderId="63" xfId="0" applyFont="1" applyFill="1" applyBorder="1" applyAlignment="1" applyProtection="1">
      <alignment horizontal="center" vertical="center" wrapText="1"/>
    </xf>
    <xf numFmtId="0" fontId="31" fillId="3" borderId="64" xfId="0" applyFont="1" applyFill="1" applyBorder="1" applyAlignment="1" applyProtection="1">
      <alignment horizontal="center" vertical="center" wrapText="1"/>
    </xf>
    <xf numFmtId="0" fontId="31" fillId="3" borderId="0" xfId="0" applyFont="1" applyFill="1" applyBorder="1" applyAlignment="1" applyProtection="1">
      <alignment horizontal="center" vertical="center" wrapText="1"/>
    </xf>
    <xf numFmtId="0" fontId="31" fillId="3" borderId="65" xfId="0" applyFont="1" applyFill="1" applyBorder="1" applyAlignment="1" applyProtection="1">
      <alignment horizontal="center" vertical="center" wrapText="1"/>
    </xf>
    <xf numFmtId="0" fontId="31" fillId="3" borderId="66" xfId="0" applyFont="1" applyFill="1" applyBorder="1" applyAlignment="1" applyProtection="1">
      <alignment horizontal="center" vertical="center" wrapText="1"/>
    </xf>
    <xf numFmtId="0" fontId="21" fillId="3" borderId="96" xfId="0" applyFont="1" applyFill="1" applyBorder="1" applyAlignment="1" applyProtection="1">
      <alignment horizontal="right" vertical="center" wrapText="1"/>
    </xf>
    <xf numFmtId="0" fontId="21" fillId="3" borderId="97" xfId="0" applyFont="1" applyFill="1" applyBorder="1" applyAlignment="1" applyProtection="1">
      <alignment horizontal="right" vertical="center" wrapText="1"/>
    </xf>
    <xf numFmtId="0" fontId="16" fillId="7" borderId="22" xfId="1" applyFont="1" applyFill="1" applyBorder="1" applyAlignment="1" applyProtection="1">
      <alignment horizontal="center" vertical="center" wrapText="1"/>
    </xf>
    <xf numFmtId="0" fontId="16" fillId="7" borderId="23" xfId="1" applyFont="1" applyFill="1" applyBorder="1" applyAlignment="1" applyProtection="1">
      <alignment horizontal="center" vertical="center" wrapText="1"/>
    </xf>
    <xf numFmtId="0" fontId="16" fillId="7" borderId="24" xfId="1" applyFont="1" applyFill="1" applyBorder="1" applyAlignment="1" applyProtection="1">
      <alignment horizontal="center" vertical="center" wrapText="1"/>
    </xf>
    <xf numFmtId="0" fontId="30" fillId="5" borderId="22" xfId="0" applyFont="1" applyFill="1" applyBorder="1" applyAlignment="1" applyProtection="1">
      <alignment horizontal="center" vertical="center" wrapText="1"/>
    </xf>
    <xf numFmtId="0" fontId="30" fillId="5" borderId="23" xfId="0" applyFont="1" applyFill="1" applyBorder="1" applyAlignment="1" applyProtection="1">
      <alignment horizontal="center" vertical="center" wrapText="1"/>
    </xf>
    <xf numFmtId="0" fontId="30" fillId="5" borderId="24" xfId="0" applyFont="1" applyFill="1" applyBorder="1" applyAlignment="1" applyProtection="1">
      <alignment horizontal="center" vertical="center" wrapText="1"/>
    </xf>
    <xf numFmtId="0" fontId="30" fillId="5" borderId="25" xfId="1" applyFont="1" applyFill="1" applyBorder="1" applyAlignment="1" applyProtection="1">
      <alignment horizontal="center" vertical="center" wrapText="1"/>
    </xf>
    <xf numFmtId="0" fontId="30" fillId="5" borderId="40" xfId="1" applyFont="1" applyFill="1" applyBorder="1" applyAlignment="1" applyProtection="1">
      <alignment horizontal="center" vertical="center" wrapText="1"/>
    </xf>
    <xf numFmtId="0" fontId="30" fillId="5" borderId="7" xfId="1" applyFont="1" applyFill="1" applyBorder="1" applyAlignment="1" applyProtection="1">
      <alignment horizontal="center" vertical="center" wrapText="1"/>
    </xf>
    <xf numFmtId="0" fontId="30" fillId="5" borderId="38" xfId="1" applyFont="1" applyFill="1" applyBorder="1" applyAlignment="1" applyProtection="1">
      <alignment horizontal="center" vertical="center" wrapText="1"/>
    </xf>
    <xf numFmtId="0" fontId="30" fillId="5" borderId="26" xfId="1" applyFont="1" applyFill="1" applyBorder="1" applyAlignment="1" applyProtection="1">
      <alignment horizontal="center" vertical="center" wrapText="1"/>
    </xf>
    <xf numFmtId="0" fontId="30" fillId="5" borderId="46" xfId="1" applyFont="1" applyFill="1" applyBorder="1" applyAlignment="1" applyProtection="1">
      <alignment horizontal="center" vertical="center" wrapText="1"/>
    </xf>
    <xf numFmtId="0" fontId="16" fillId="7" borderId="25" xfId="1" applyFont="1" applyFill="1" applyBorder="1" applyAlignment="1" applyProtection="1">
      <alignment horizontal="center" vertical="center" wrapText="1"/>
    </xf>
    <xf numFmtId="0" fontId="16" fillId="7" borderId="7" xfId="1" applyFont="1" applyFill="1" applyBorder="1" applyAlignment="1" applyProtection="1">
      <alignment horizontal="center" vertical="center" wrapText="1"/>
    </xf>
    <xf numFmtId="0" fontId="16" fillId="7" borderId="26" xfId="1" applyFont="1" applyFill="1" applyBorder="1" applyAlignment="1" applyProtection="1">
      <alignment horizontal="center" vertical="center" wrapText="1"/>
    </xf>
    <xf numFmtId="0" fontId="16" fillId="7" borderId="46" xfId="1" applyFont="1" applyFill="1" applyBorder="1" applyAlignment="1" applyProtection="1">
      <alignment horizontal="center" vertical="center" wrapText="1"/>
    </xf>
    <xf numFmtId="0" fontId="16" fillId="7" borderId="40" xfId="1" applyFont="1" applyFill="1" applyBorder="1" applyAlignment="1" applyProtection="1">
      <alignment horizontal="center" vertical="center" wrapText="1"/>
    </xf>
    <xf numFmtId="0" fontId="16" fillId="7" borderId="38" xfId="1" applyFont="1" applyFill="1" applyBorder="1" applyAlignment="1" applyProtection="1">
      <alignment horizontal="center" vertical="center" wrapText="1"/>
    </xf>
    <xf numFmtId="0" fontId="33" fillId="5" borderId="72" xfId="0" applyFont="1" applyFill="1" applyBorder="1" applyAlignment="1" applyProtection="1">
      <alignment horizontal="center" vertical="center"/>
      <protection locked="0"/>
    </xf>
    <xf numFmtId="0" fontId="33" fillId="5" borderId="73" xfId="0" applyFont="1" applyFill="1" applyBorder="1" applyAlignment="1" applyProtection="1">
      <alignment horizontal="center" vertical="center"/>
      <protection locked="0"/>
    </xf>
    <xf numFmtId="0" fontId="33" fillId="5" borderId="74" xfId="0" applyFont="1" applyFill="1" applyBorder="1" applyAlignment="1" applyProtection="1">
      <alignment horizontal="center" vertical="center"/>
      <protection locked="0"/>
    </xf>
    <xf numFmtId="0" fontId="6" fillId="3" borderId="2" xfId="1" applyFont="1" applyFill="1" applyBorder="1" applyAlignment="1" applyProtection="1">
      <alignment horizontal="center" vertical="center"/>
    </xf>
    <xf numFmtId="0" fontId="6" fillId="3" borderId="3" xfId="1" applyFont="1" applyFill="1" applyBorder="1" applyAlignment="1" applyProtection="1">
      <alignment horizontal="center" vertical="center"/>
    </xf>
    <xf numFmtId="0" fontId="6" fillId="3" borderId="4" xfId="1" applyFont="1" applyFill="1" applyBorder="1" applyAlignment="1" applyProtection="1">
      <alignment horizontal="center" vertical="center"/>
    </xf>
    <xf numFmtId="0" fontId="46" fillId="3" borderId="53" xfId="0" applyFont="1" applyFill="1" applyBorder="1" applyAlignment="1" applyProtection="1">
      <alignment horizontal="center" vertical="center" wrapText="1"/>
    </xf>
    <xf numFmtId="0" fontId="46" fillId="3" borderId="56" xfId="0" applyFont="1" applyFill="1" applyBorder="1" applyAlignment="1" applyProtection="1">
      <alignment horizontal="center" vertical="center" wrapText="1"/>
    </xf>
    <xf numFmtId="0" fontId="46" fillId="3" borderId="58" xfId="0" applyFont="1" applyFill="1" applyBorder="1" applyAlignment="1" applyProtection="1">
      <alignment horizontal="center" vertical="center" wrapText="1"/>
    </xf>
    <xf numFmtId="0" fontId="46" fillId="3" borderId="61" xfId="0" applyFont="1" applyFill="1" applyBorder="1" applyAlignment="1" applyProtection="1">
      <alignment horizontal="center" vertical="center" wrapText="1"/>
    </xf>
    <xf numFmtId="0" fontId="4" fillId="9" borderId="52" xfId="1" applyFont="1" applyFill="1" applyBorder="1" applyAlignment="1" applyProtection="1">
      <alignment horizontal="center"/>
    </xf>
    <xf numFmtId="0" fontId="4" fillId="9" borderId="59" xfId="1" applyFont="1" applyFill="1" applyBorder="1" applyAlignment="1" applyProtection="1">
      <alignment horizontal="center"/>
    </xf>
    <xf numFmtId="0" fontId="45" fillId="3" borderId="6" xfId="1" applyFont="1" applyFill="1" applyBorder="1" applyAlignment="1" applyProtection="1">
      <alignment horizontal="center" vertical="center"/>
    </xf>
    <xf numFmtId="0" fontId="45" fillId="3" borderId="60" xfId="1" applyFont="1" applyFill="1" applyBorder="1" applyAlignment="1" applyProtection="1">
      <alignment horizontal="center" vertical="center"/>
    </xf>
    <xf numFmtId="0" fontId="4" fillId="2" borderId="52" xfId="1" applyFont="1" applyFill="1" applyBorder="1" applyAlignment="1" applyProtection="1">
      <alignment horizontal="center"/>
    </xf>
    <xf numFmtId="0" fontId="4" fillId="2" borderId="54" xfId="1" applyFont="1" applyFill="1" applyBorder="1" applyAlignment="1" applyProtection="1">
      <alignment horizontal="center"/>
    </xf>
    <xf numFmtId="0" fontId="4" fillId="2" borderId="57" xfId="1" applyFont="1" applyFill="1" applyBorder="1" applyAlignment="1" applyProtection="1">
      <alignment horizontal="center"/>
    </xf>
    <xf numFmtId="0" fontId="45" fillId="3" borderId="6" xfId="1" applyFont="1" applyFill="1" applyBorder="1" applyAlignment="1" applyProtection="1">
      <alignment horizontal="center" vertical="center" wrapText="1"/>
    </xf>
    <xf numFmtId="0" fontId="45" fillId="3" borderId="55" xfId="1" applyFont="1" applyFill="1" applyBorder="1" applyAlignment="1" applyProtection="1">
      <alignment horizontal="center" vertical="center" wrapText="1"/>
    </xf>
    <xf numFmtId="0" fontId="45" fillId="3" borderId="5" xfId="1" applyFont="1" applyFill="1" applyBorder="1" applyAlignment="1" applyProtection="1">
      <alignment horizontal="center" vertical="center" wrapText="1"/>
    </xf>
    <xf numFmtId="0" fontId="6" fillId="3" borderId="1" xfId="1" applyFont="1" applyFill="1" applyBorder="1" applyAlignment="1" applyProtection="1">
      <alignment horizontal="center" vertical="center" textRotation="90" wrapText="1"/>
    </xf>
    <xf numFmtId="0" fontId="23" fillId="5" borderId="47" xfId="1" applyFont="1" applyFill="1" applyBorder="1" applyAlignment="1" applyProtection="1">
      <alignment horizontal="center" vertical="center" wrapText="1"/>
    </xf>
    <xf numFmtId="0" fontId="23" fillId="5" borderId="48" xfId="1" applyFont="1" applyFill="1" applyBorder="1" applyAlignment="1" applyProtection="1">
      <alignment horizontal="center" vertical="center" wrapText="1"/>
    </xf>
    <xf numFmtId="0" fontId="23" fillId="5" borderId="50" xfId="1" applyFont="1" applyFill="1" applyBorder="1" applyAlignment="1" applyProtection="1">
      <alignment horizontal="center" vertical="center" wrapText="1"/>
    </xf>
    <xf numFmtId="0" fontId="23" fillId="5" borderId="1" xfId="1" applyFont="1" applyFill="1" applyBorder="1" applyAlignment="1" applyProtection="1">
      <alignment horizontal="center" vertical="center" wrapText="1"/>
    </xf>
    <xf numFmtId="0" fontId="23" fillId="5" borderId="49" xfId="1" applyFont="1" applyFill="1" applyBorder="1" applyAlignment="1" applyProtection="1">
      <alignment horizontal="center" vertical="center" wrapText="1"/>
    </xf>
    <xf numFmtId="0" fontId="23" fillId="5" borderId="51" xfId="1" applyFont="1" applyFill="1" applyBorder="1" applyAlignment="1" applyProtection="1">
      <alignment horizontal="center" vertical="center" wrapText="1"/>
    </xf>
    <xf numFmtId="0" fontId="4" fillId="4" borderId="52" xfId="1" applyFont="1" applyFill="1" applyBorder="1" applyAlignment="1" applyProtection="1">
      <alignment horizontal="center"/>
    </xf>
    <xf numFmtId="0" fontId="4" fillId="4" borderId="54" xfId="1" applyFont="1" applyFill="1" applyBorder="1" applyAlignment="1" applyProtection="1">
      <alignment horizontal="center"/>
    </xf>
    <xf numFmtId="0" fontId="4" fillId="4" borderId="57" xfId="1" applyFont="1" applyFill="1" applyBorder="1" applyAlignment="1" applyProtection="1">
      <alignment horizontal="center"/>
    </xf>
    <xf numFmtId="0" fontId="4" fillId="8" borderId="52" xfId="1" applyFont="1" applyFill="1" applyBorder="1" applyAlignment="1" applyProtection="1">
      <alignment horizontal="center"/>
    </xf>
    <xf numFmtId="0" fontId="4" fillId="8" borderId="54" xfId="1" applyFont="1" applyFill="1" applyBorder="1" applyAlignment="1" applyProtection="1">
      <alignment horizontal="center"/>
    </xf>
    <xf numFmtId="0" fontId="4" fillId="8" borderId="57" xfId="1" applyFont="1" applyFill="1" applyBorder="1" applyAlignment="1" applyProtection="1">
      <alignment horizontal="center"/>
    </xf>
  </cellXfs>
  <cellStyles count="3">
    <cellStyle name="Hipervínculo" xfId="2" builtinId="8"/>
    <cellStyle name="Normal" xfId="0" builtinId="0"/>
    <cellStyle name="Normal 3" xfId="1"/>
  </cellStyles>
  <dxfs count="258">
    <dxf>
      <font>
        <color theme="1"/>
      </font>
      <fill>
        <patternFill>
          <bgColor theme="2"/>
        </patternFill>
      </fill>
      <border>
        <left style="thin">
          <color theme="1"/>
        </left>
        <right style="thin">
          <color theme="1"/>
        </right>
        <top style="thin">
          <color theme="1"/>
        </top>
        <bottom style="thin">
          <color theme="1"/>
        </bottom>
      </border>
    </dxf>
    <dxf>
      <font>
        <color rgb="FFFFFF00"/>
      </font>
    </dxf>
    <dxf>
      <font>
        <color rgb="FFFF0000"/>
      </font>
    </dxf>
    <dxf>
      <font>
        <color theme="9"/>
      </font>
    </dxf>
    <dxf>
      <font>
        <color theme="3" tint="0.39994506668294322"/>
      </font>
    </dxf>
    <dxf>
      <font>
        <color rgb="FF00B050"/>
      </font>
    </dxf>
    <dxf>
      <font>
        <color theme="1"/>
      </font>
      <fill>
        <patternFill>
          <bgColor theme="2"/>
        </patternFill>
      </fill>
      <border>
        <left style="thin">
          <color theme="1"/>
        </left>
        <right style="thin">
          <color theme="1"/>
        </right>
        <top style="thin">
          <color theme="1"/>
        </top>
        <bottom style="thin">
          <color theme="1"/>
        </bottom>
      </border>
    </dxf>
    <dxf>
      <font>
        <color theme="1"/>
      </font>
      <fill>
        <patternFill>
          <bgColor theme="0"/>
        </patternFill>
      </fill>
      <border>
        <left style="thin">
          <color auto="1"/>
        </left>
        <right style="thin">
          <color auto="1"/>
        </right>
        <top style="thin">
          <color auto="1"/>
        </top>
        <bottom style="thin">
          <color auto="1"/>
        </bottom>
      </border>
    </dxf>
    <dxf>
      <font>
        <color theme="1"/>
      </font>
      <fill>
        <patternFill>
          <bgColor theme="0"/>
        </patternFill>
      </fill>
      <border>
        <left style="thin">
          <color auto="1"/>
        </left>
        <right style="thin">
          <color auto="1"/>
        </right>
        <top style="thin">
          <color auto="1"/>
        </top>
        <bottom style="thin">
          <color auto="1"/>
        </bottom>
      </border>
    </dxf>
    <dxf>
      <font>
        <color theme="1"/>
      </font>
      <fill>
        <patternFill>
          <bgColor theme="0"/>
        </patternFill>
      </fill>
      <border>
        <left style="thin">
          <color auto="1"/>
        </left>
        <right style="thin">
          <color auto="1"/>
        </right>
        <top style="thin">
          <color auto="1"/>
        </top>
        <bottom style="thin">
          <color auto="1"/>
        </bottom>
      </border>
    </dxf>
    <dxf>
      <font>
        <color theme="1"/>
      </font>
      <fill>
        <patternFill>
          <bgColor theme="2"/>
        </patternFill>
      </fill>
      <border>
        <left style="thin">
          <color auto="1"/>
        </left>
        <right style="thin">
          <color auto="1"/>
        </right>
        <top style="thin">
          <color auto="1"/>
        </top>
        <bottom style="thin">
          <color auto="1"/>
        </bottom>
      </border>
    </dxf>
    <dxf>
      <font>
        <color theme="1"/>
      </font>
      <fill>
        <patternFill>
          <bgColor theme="2"/>
        </patternFill>
      </fill>
      <border>
        <left style="thin">
          <color auto="1"/>
        </left>
        <right style="thin">
          <color auto="1"/>
        </right>
        <top style="thin">
          <color auto="1"/>
        </top>
        <bottom style="thin">
          <color auto="1"/>
        </bottom>
      </border>
    </dxf>
    <dxf>
      <font>
        <color theme="1"/>
      </font>
      <fill>
        <patternFill>
          <bgColor theme="2"/>
        </patternFill>
      </fill>
      <border>
        <left style="thin">
          <color auto="1"/>
        </left>
        <right style="thin">
          <color auto="1"/>
        </right>
        <top style="thin">
          <color auto="1"/>
        </top>
        <bottom style="thin">
          <color auto="1"/>
        </bottom>
      </border>
    </dxf>
    <dxf>
      <font>
        <color theme="1"/>
      </font>
      <fill>
        <patternFill>
          <bgColor theme="0"/>
        </patternFill>
      </fill>
      <border>
        <left style="thin">
          <color auto="1"/>
        </left>
        <right style="thin">
          <color auto="1"/>
        </right>
        <top style="thin">
          <color auto="1"/>
        </top>
        <bottom style="thin">
          <color auto="1"/>
        </bottom>
      </border>
    </dxf>
    <dxf>
      <font>
        <color theme="1"/>
      </font>
      <fill>
        <patternFill>
          <bgColor theme="0"/>
        </patternFill>
      </fill>
      <border>
        <left style="thin">
          <color auto="1"/>
        </left>
        <right style="thin">
          <color auto="1"/>
        </right>
        <top style="thin">
          <color auto="1"/>
        </top>
        <bottom style="thin">
          <color auto="1"/>
        </bottom>
      </border>
    </dxf>
    <dxf>
      <font>
        <color theme="1"/>
      </font>
      <fill>
        <patternFill>
          <bgColor theme="0"/>
        </patternFill>
      </fill>
      <border>
        <left style="thin">
          <color theme="1"/>
        </left>
        <right style="thin">
          <color theme="1"/>
        </right>
        <top style="thin">
          <color theme="1"/>
        </top>
        <bottom style="thin">
          <color theme="1"/>
        </bottom>
      </border>
    </dxf>
    <dxf>
      <font>
        <color theme="1"/>
      </font>
      <fill>
        <patternFill>
          <bgColor theme="2"/>
        </patternFill>
      </fill>
      <border>
        <left style="thin">
          <color auto="1"/>
        </left>
        <right style="thin">
          <color auto="1"/>
        </right>
        <top style="thin">
          <color auto="1"/>
        </top>
        <bottom style="thin">
          <color auto="1"/>
        </bottom>
      </border>
    </dxf>
    <dxf>
      <font>
        <color theme="1"/>
      </font>
      <fill>
        <patternFill>
          <bgColor theme="2"/>
        </patternFill>
      </fill>
      <border>
        <left style="thin">
          <color auto="1"/>
        </left>
        <right style="thin">
          <color auto="1"/>
        </right>
        <top style="thin">
          <color auto="1"/>
        </top>
        <bottom style="thin">
          <color auto="1"/>
        </bottom>
      </border>
    </dxf>
    <dxf>
      <font>
        <color theme="1"/>
      </font>
      <fill>
        <patternFill>
          <bgColor theme="2"/>
        </patternFill>
      </fill>
      <border>
        <left style="thin">
          <color auto="1"/>
        </left>
        <right style="thin">
          <color auto="1"/>
        </right>
        <top style="thin">
          <color auto="1"/>
        </top>
        <bottom style="thin">
          <color auto="1"/>
        </bottom>
      </border>
    </dxf>
    <dxf>
      <font>
        <color theme="1"/>
      </font>
      <fill>
        <patternFill>
          <bgColor theme="0"/>
        </patternFill>
      </fill>
      <border>
        <left style="thin">
          <color auto="1"/>
        </left>
        <right style="thin">
          <color auto="1"/>
        </right>
        <top style="thin">
          <color auto="1"/>
        </top>
        <bottom style="thin">
          <color auto="1"/>
        </bottom>
      </border>
    </dxf>
    <dxf>
      <font>
        <color theme="1"/>
      </font>
      <fill>
        <patternFill>
          <bgColor theme="0"/>
        </patternFill>
      </fill>
      <border>
        <left style="thin">
          <color auto="1"/>
        </left>
        <right style="thin">
          <color auto="1"/>
        </right>
        <top style="thin">
          <color auto="1"/>
        </top>
        <bottom style="thin">
          <color auto="1"/>
        </bottom>
      </border>
    </dxf>
    <dxf>
      <font>
        <color theme="1"/>
      </font>
      <fill>
        <patternFill>
          <bgColor theme="0"/>
        </patternFill>
      </fill>
      <border>
        <left style="thin">
          <color auto="1"/>
        </left>
        <right style="thin">
          <color auto="1"/>
        </right>
        <top style="thin">
          <color auto="1"/>
        </top>
        <bottom style="thin">
          <color auto="1"/>
        </bottom>
      </border>
    </dxf>
    <dxf>
      <font>
        <color theme="1"/>
      </font>
      <fill>
        <patternFill>
          <bgColor theme="2"/>
        </patternFill>
      </fill>
      <border>
        <left style="thin">
          <color auto="1"/>
        </left>
        <right style="thin">
          <color auto="1"/>
        </right>
        <top style="thin">
          <color auto="1"/>
        </top>
        <bottom style="thin">
          <color auto="1"/>
        </bottom>
      </border>
    </dxf>
    <dxf>
      <font>
        <color theme="1"/>
      </font>
      <fill>
        <patternFill>
          <bgColor theme="2"/>
        </patternFill>
      </fill>
      <border>
        <left style="thin">
          <color auto="1"/>
        </left>
        <right style="thin">
          <color auto="1"/>
        </right>
        <top style="thin">
          <color auto="1"/>
        </top>
        <bottom style="thin">
          <color auto="1"/>
        </bottom>
      </border>
    </dxf>
    <dxf>
      <font>
        <color theme="1"/>
      </font>
      <fill>
        <patternFill>
          <bgColor theme="2"/>
        </patternFill>
      </fill>
      <border>
        <left style="thin">
          <color auto="1"/>
        </left>
        <right style="thin">
          <color auto="1"/>
        </right>
        <top style="thin">
          <color auto="1"/>
        </top>
        <bottom style="thin">
          <color auto="1"/>
        </bottom>
      </border>
    </dxf>
    <dxf>
      <font>
        <color theme="1"/>
      </font>
      <fill>
        <patternFill>
          <bgColor theme="0"/>
        </patternFill>
      </fill>
      <border>
        <left style="thin">
          <color auto="1"/>
        </left>
        <right style="thin">
          <color auto="1"/>
        </right>
        <top style="thin">
          <color auto="1"/>
        </top>
        <bottom style="thin">
          <color auto="1"/>
        </bottom>
      </border>
    </dxf>
    <dxf>
      <font>
        <color theme="1"/>
      </font>
      <fill>
        <patternFill>
          <bgColor theme="0"/>
        </patternFill>
      </fill>
      <border>
        <left style="thin">
          <color auto="1"/>
        </left>
        <right style="thin">
          <color auto="1"/>
        </right>
        <top style="thin">
          <color auto="1"/>
        </top>
        <bottom style="thin">
          <color auto="1"/>
        </bottom>
      </border>
    </dxf>
    <dxf>
      <font>
        <color theme="1"/>
      </font>
      <fill>
        <patternFill>
          <bgColor theme="0"/>
        </patternFill>
      </fill>
      <border>
        <left style="thin">
          <color theme="1"/>
        </left>
        <right style="thin">
          <color theme="1"/>
        </right>
        <top style="thin">
          <color theme="1"/>
        </top>
        <bottom style="thin">
          <color theme="1"/>
        </bottom>
      </border>
    </dxf>
    <dxf>
      <font>
        <color theme="1"/>
      </font>
      <fill>
        <patternFill>
          <bgColor theme="2"/>
        </patternFill>
      </fill>
      <border>
        <left style="thin">
          <color auto="1"/>
        </left>
        <right style="thin">
          <color auto="1"/>
        </right>
        <top style="thin">
          <color auto="1"/>
        </top>
        <bottom style="thin">
          <color auto="1"/>
        </bottom>
      </border>
    </dxf>
    <dxf>
      <font>
        <color theme="1"/>
      </font>
      <fill>
        <patternFill>
          <bgColor theme="2"/>
        </patternFill>
      </fill>
      <border>
        <left style="thin">
          <color auto="1"/>
        </left>
        <right style="thin">
          <color auto="1"/>
        </right>
        <top style="thin">
          <color auto="1"/>
        </top>
        <bottom style="thin">
          <color auto="1"/>
        </bottom>
      </border>
    </dxf>
    <dxf>
      <font>
        <color theme="1"/>
      </font>
      <fill>
        <patternFill>
          <bgColor theme="2"/>
        </patternFill>
      </fill>
      <border>
        <left style="thin">
          <color theme="1"/>
        </left>
        <right style="thin">
          <color theme="1"/>
        </right>
        <top style="thin">
          <color theme="1"/>
        </top>
        <bottom style="thin">
          <color theme="1"/>
        </bottom>
      </border>
    </dxf>
    <dxf>
      <font>
        <color theme="1"/>
      </font>
      <fill>
        <patternFill>
          <bgColor theme="0"/>
        </patternFill>
      </fill>
      <border>
        <left style="thin">
          <color auto="1"/>
        </left>
        <right style="thin">
          <color auto="1"/>
        </right>
        <top style="thin">
          <color auto="1"/>
        </top>
        <bottom style="thin">
          <color auto="1"/>
        </bottom>
      </border>
    </dxf>
    <dxf>
      <font>
        <color theme="1"/>
      </font>
      <fill>
        <patternFill>
          <bgColor theme="0"/>
        </patternFill>
      </fill>
      <border>
        <left style="thin">
          <color auto="1"/>
        </left>
        <right style="thin">
          <color auto="1"/>
        </right>
        <top style="thin">
          <color auto="1"/>
        </top>
        <bottom style="thin">
          <color auto="1"/>
        </bottom>
      </border>
    </dxf>
    <dxf>
      <font>
        <color theme="1"/>
      </font>
      <fill>
        <patternFill>
          <bgColor theme="0"/>
        </patternFill>
      </fill>
      <border>
        <left style="thin">
          <color auto="1"/>
        </left>
        <right style="thin">
          <color auto="1"/>
        </right>
        <top style="thin">
          <color auto="1"/>
        </top>
        <bottom style="thin">
          <color auto="1"/>
        </bottom>
      </border>
    </dxf>
    <dxf>
      <font>
        <color theme="1"/>
      </font>
      <fill>
        <patternFill>
          <bgColor theme="2"/>
        </patternFill>
      </fill>
      <border>
        <left style="thin">
          <color auto="1"/>
        </left>
        <right style="thin">
          <color auto="1"/>
        </right>
        <top style="thin">
          <color auto="1"/>
        </top>
        <bottom style="thin">
          <color auto="1"/>
        </bottom>
      </border>
    </dxf>
    <dxf>
      <font>
        <color theme="1"/>
      </font>
      <fill>
        <patternFill>
          <bgColor theme="2"/>
        </patternFill>
      </fill>
      <border>
        <left style="thin">
          <color auto="1"/>
        </left>
        <right style="thin">
          <color auto="1"/>
        </right>
        <top style="thin">
          <color auto="1"/>
        </top>
        <bottom style="thin">
          <color auto="1"/>
        </bottom>
      </border>
    </dxf>
    <dxf>
      <font>
        <color theme="1"/>
      </font>
      <fill>
        <patternFill>
          <bgColor theme="2"/>
        </patternFill>
      </fill>
      <border>
        <left style="thin">
          <color auto="1"/>
        </left>
        <right style="thin">
          <color auto="1"/>
        </right>
        <top style="thin">
          <color auto="1"/>
        </top>
        <bottom style="thin">
          <color auto="1"/>
        </bottom>
      </border>
    </dxf>
    <dxf>
      <font>
        <color theme="1"/>
      </font>
      <fill>
        <patternFill>
          <bgColor theme="0"/>
        </patternFill>
      </fill>
      <border>
        <left style="thin">
          <color auto="1"/>
        </left>
        <right style="thin">
          <color auto="1"/>
        </right>
        <top style="thin">
          <color auto="1"/>
        </top>
        <bottom style="thin">
          <color auto="1"/>
        </bottom>
      </border>
    </dxf>
    <dxf>
      <font>
        <color theme="1"/>
      </font>
      <fill>
        <patternFill>
          <bgColor theme="0"/>
        </patternFill>
      </fill>
      <border>
        <left style="thin">
          <color auto="1"/>
        </left>
        <right style="thin">
          <color auto="1"/>
        </right>
        <top style="thin">
          <color auto="1"/>
        </top>
        <bottom style="thin">
          <color auto="1"/>
        </bottom>
      </border>
    </dxf>
    <dxf>
      <font>
        <color theme="1"/>
      </font>
      <fill>
        <patternFill>
          <bgColor theme="0"/>
        </patternFill>
      </fill>
      <border>
        <left style="thin">
          <color auto="1"/>
        </left>
        <right style="thin">
          <color auto="1"/>
        </right>
        <top style="thin">
          <color auto="1"/>
        </top>
        <bottom style="thin">
          <color auto="1"/>
        </bottom>
      </border>
    </dxf>
    <dxf>
      <font>
        <color theme="1"/>
      </font>
      <fill>
        <patternFill>
          <bgColor theme="2"/>
        </patternFill>
      </fill>
      <border>
        <left style="thin">
          <color auto="1"/>
        </left>
        <right style="thin">
          <color auto="1"/>
        </right>
        <top style="thin">
          <color auto="1"/>
        </top>
        <bottom style="thin">
          <color auto="1"/>
        </bottom>
      </border>
    </dxf>
    <dxf>
      <font>
        <color theme="1"/>
      </font>
      <fill>
        <patternFill>
          <bgColor theme="2"/>
        </patternFill>
      </fill>
      <border>
        <left style="thin">
          <color auto="1"/>
        </left>
        <right style="thin">
          <color auto="1"/>
        </right>
        <top style="thin">
          <color auto="1"/>
        </top>
        <bottom style="thin">
          <color auto="1"/>
        </bottom>
      </border>
    </dxf>
    <dxf>
      <font>
        <color theme="1"/>
      </font>
      <fill>
        <patternFill>
          <bgColor theme="2"/>
        </patternFill>
      </fill>
      <border>
        <left style="thin">
          <color auto="1"/>
        </left>
        <right style="thin">
          <color auto="1"/>
        </right>
        <top style="thin">
          <color auto="1"/>
        </top>
        <bottom style="thin">
          <color auto="1"/>
        </bottom>
      </border>
    </dxf>
    <dxf>
      <font>
        <color theme="1"/>
      </font>
      <fill>
        <patternFill>
          <bgColor theme="0"/>
        </patternFill>
      </fill>
      <border>
        <left style="thin">
          <color auto="1"/>
        </left>
        <right style="thin">
          <color auto="1"/>
        </right>
        <top style="thin">
          <color auto="1"/>
        </top>
        <bottom style="thin">
          <color auto="1"/>
        </bottom>
      </border>
    </dxf>
    <dxf>
      <font>
        <color theme="1"/>
      </font>
      <fill>
        <patternFill>
          <bgColor theme="0"/>
        </patternFill>
      </fill>
      <border>
        <left style="thin">
          <color auto="1"/>
        </left>
        <right style="thin">
          <color auto="1"/>
        </right>
        <top style="thin">
          <color auto="1"/>
        </top>
        <bottom style="thin">
          <color auto="1"/>
        </bottom>
      </border>
    </dxf>
    <dxf>
      <font>
        <color theme="1"/>
      </font>
      <fill>
        <patternFill>
          <bgColor theme="0"/>
        </patternFill>
      </fill>
      <border>
        <left style="thin">
          <color auto="1"/>
        </left>
        <right style="thin">
          <color auto="1"/>
        </right>
        <top style="thin">
          <color auto="1"/>
        </top>
        <bottom style="thin">
          <color auto="1"/>
        </bottom>
      </border>
    </dxf>
    <dxf>
      <font>
        <color theme="1"/>
      </font>
      <fill>
        <patternFill>
          <bgColor theme="2"/>
        </patternFill>
      </fill>
      <border>
        <left style="thin">
          <color auto="1"/>
        </left>
        <right style="thin">
          <color auto="1"/>
        </right>
        <top style="thin">
          <color auto="1"/>
        </top>
        <bottom style="thin">
          <color auto="1"/>
        </bottom>
      </border>
    </dxf>
    <dxf>
      <font>
        <color theme="1"/>
      </font>
      <fill>
        <patternFill>
          <bgColor theme="2"/>
        </patternFill>
      </fill>
      <border>
        <left style="thin">
          <color auto="1"/>
        </left>
        <right style="thin">
          <color auto="1"/>
        </right>
        <top style="thin">
          <color auto="1"/>
        </top>
        <bottom style="thin">
          <color auto="1"/>
        </bottom>
      </border>
    </dxf>
    <dxf>
      <font>
        <color theme="1"/>
      </font>
      <fill>
        <patternFill>
          <bgColor theme="2"/>
        </patternFill>
      </fill>
      <border>
        <left style="thin">
          <color auto="1"/>
        </left>
        <right style="thin">
          <color auto="1"/>
        </right>
        <top style="thin">
          <color auto="1"/>
        </top>
        <bottom style="thin">
          <color auto="1"/>
        </bottom>
      </border>
    </dxf>
    <dxf>
      <font>
        <color theme="1"/>
      </font>
      <fill>
        <patternFill>
          <bgColor theme="0"/>
        </patternFill>
      </fill>
      <border>
        <left style="thin">
          <color auto="1"/>
        </left>
        <right style="thin">
          <color auto="1"/>
        </right>
        <top style="thin">
          <color auto="1"/>
        </top>
        <bottom style="thin">
          <color auto="1"/>
        </bottom>
      </border>
    </dxf>
    <dxf>
      <font>
        <color theme="1"/>
      </font>
      <fill>
        <patternFill>
          <bgColor theme="0"/>
        </patternFill>
      </fill>
      <border>
        <left style="thin">
          <color auto="1"/>
        </left>
        <right style="thin">
          <color auto="1"/>
        </right>
        <top style="thin">
          <color auto="1"/>
        </top>
        <bottom style="thin">
          <color auto="1"/>
        </bottom>
      </border>
    </dxf>
    <dxf>
      <font>
        <color theme="1"/>
      </font>
      <fill>
        <patternFill>
          <bgColor theme="0"/>
        </patternFill>
      </fill>
      <border>
        <left style="thin">
          <color auto="1"/>
        </left>
        <right style="thin">
          <color auto="1"/>
        </right>
        <top style="thin">
          <color auto="1"/>
        </top>
        <bottom style="thin">
          <color auto="1"/>
        </bottom>
      </border>
    </dxf>
    <dxf>
      <font>
        <color theme="1"/>
      </font>
      <fill>
        <patternFill>
          <bgColor theme="2"/>
        </patternFill>
      </fill>
      <border>
        <left style="thin">
          <color theme="1"/>
        </left>
        <right style="thin">
          <color theme="1"/>
        </right>
        <top style="thin">
          <color theme="1"/>
        </top>
        <bottom style="thin">
          <color theme="1"/>
        </bottom>
      </border>
    </dxf>
    <dxf>
      <font>
        <color theme="1"/>
      </font>
      <fill>
        <patternFill>
          <bgColor theme="2"/>
        </patternFill>
      </fill>
      <border>
        <left style="thin">
          <color theme="1"/>
        </left>
        <right style="thin">
          <color theme="1"/>
        </right>
        <top style="thin">
          <color theme="1"/>
        </top>
        <bottom style="thin">
          <color theme="1"/>
        </bottom>
      </border>
    </dxf>
    <dxf>
      <font>
        <color theme="1"/>
      </font>
      <fill>
        <patternFill>
          <bgColor theme="2"/>
        </patternFill>
      </fill>
      <border>
        <left style="thin">
          <color auto="1"/>
        </left>
        <right style="thin">
          <color auto="1"/>
        </right>
        <top style="thin">
          <color auto="1"/>
        </top>
        <bottom style="thin">
          <color auto="1"/>
        </bottom>
      </border>
    </dxf>
    <dxf>
      <font>
        <color theme="1"/>
      </font>
      <fill>
        <patternFill>
          <bgColor theme="0"/>
        </patternFill>
      </fill>
      <border>
        <left style="thin">
          <color auto="1"/>
        </left>
        <right style="thin">
          <color auto="1"/>
        </right>
        <top style="thin">
          <color auto="1"/>
        </top>
        <bottom style="thin">
          <color auto="1"/>
        </bottom>
      </border>
    </dxf>
    <dxf>
      <font>
        <color theme="1"/>
      </font>
      <fill>
        <patternFill>
          <bgColor theme="0"/>
        </patternFill>
      </fill>
      <border>
        <left style="thin">
          <color auto="1"/>
        </left>
        <right style="thin">
          <color auto="1"/>
        </right>
        <top style="thin">
          <color auto="1"/>
        </top>
        <bottom style="thin">
          <color auto="1"/>
        </bottom>
      </border>
    </dxf>
    <dxf>
      <font>
        <color theme="1"/>
      </font>
      <fill>
        <patternFill>
          <bgColor theme="0"/>
        </patternFill>
      </fill>
      <border>
        <left style="thin">
          <color theme="1"/>
        </left>
        <right style="thin">
          <color theme="1"/>
        </right>
        <top style="thin">
          <color theme="1"/>
        </top>
        <bottom style="thin">
          <color theme="1"/>
        </bottom>
      </border>
    </dxf>
    <dxf>
      <font>
        <color theme="1"/>
      </font>
      <fill>
        <patternFill>
          <bgColor theme="2"/>
        </patternFill>
      </fill>
      <border>
        <left style="thin">
          <color auto="1"/>
        </left>
        <right style="thin">
          <color auto="1"/>
        </right>
        <top style="thin">
          <color auto="1"/>
        </top>
        <bottom style="thin">
          <color auto="1"/>
        </bottom>
      </border>
    </dxf>
    <dxf>
      <font>
        <color theme="1"/>
      </font>
      <fill>
        <patternFill>
          <bgColor theme="2"/>
        </patternFill>
      </fill>
      <border>
        <left style="thin">
          <color theme="1"/>
        </left>
        <right style="thin">
          <color theme="1"/>
        </right>
        <top style="thin">
          <color theme="1"/>
        </top>
        <bottom style="thin">
          <color theme="1"/>
        </bottom>
      </border>
    </dxf>
    <dxf>
      <font>
        <color theme="1"/>
      </font>
      <fill>
        <patternFill>
          <bgColor theme="2"/>
        </patternFill>
      </fill>
      <border>
        <left style="thin">
          <color theme="1"/>
        </left>
        <right style="thin">
          <color theme="1"/>
        </right>
        <top style="thin">
          <color theme="1"/>
        </top>
        <bottom style="thin">
          <color theme="1"/>
        </bottom>
      </border>
    </dxf>
    <dxf>
      <font>
        <color theme="1"/>
      </font>
      <fill>
        <patternFill>
          <bgColor theme="0"/>
        </patternFill>
      </fill>
      <border>
        <left style="thin">
          <color theme="1"/>
        </left>
        <right style="thin">
          <color theme="1"/>
        </right>
        <top style="thin">
          <color theme="1"/>
        </top>
        <bottom style="thin">
          <color theme="1"/>
        </bottom>
      </border>
    </dxf>
    <dxf>
      <font>
        <color theme="1"/>
      </font>
      <fill>
        <patternFill>
          <bgColor theme="0"/>
        </patternFill>
      </fill>
      <border>
        <left style="thin">
          <color theme="1"/>
        </left>
        <right style="thin">
          <color theme="1"/>
        </right>
        <top style="thin">
          <color theme="1"/>
        </top>
        <bottom style="thin">
          <color theme="1"/>
        </bottom>
      </border>
    </dxf>
    <dxf>
      <font>
        <color theme="1"/>
      </font>
      <fill>
        <patternFill>
          <bgColor theme="0"/>
        </patternFill>
      </fill>
      <border>
        <left style="thin">
          <color theme="1"/>
        </left>
        <right style="thin">
          <color theme="1"/>
        </right>
        <top style="thin">
          <color theme="1"/>
        </top>
        <bottom style="thin">
          <color theme="1"/>
        </bottom>
      </border>
    </dxf>
    <dxf>
      <font>
        <color theme="1"/>
      </font>
      <fill>
        <patternFill>
          <bgColor theme="2"/>
        </patternFill>
      </fill>
      <border>
        <left style="thin">
          <color theme="1"/>
        </left>
        <right style="thin">
          <color theme="1"/>
        </right>
        <top style="thin">
          <color theme="1"/>
        </top>
        <bottom style="thin">
          <color theme="1"/>
        </bottom>
      </border>
    </dxf>
    <dxf>
      <font>
        <color theme="1"/>
      </font>
      <fill>
        <patternFill>
          <bgColor theme="2"/>
        </patternFill>
      </fill>
      <border>
        <left style="thin">
          <color theme="1"/>
        </left>
        <right style="thin">
          <color theme="1"/>
        </right>
        <top style="thin">
          <color theme="1"/>
        </top>
        <bottom style="thin">
          <color theme="1"/>
        </bottom>
      </border>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ont>
        <color theme="1"/>
      </font>
      <fill>
        <patternFill>
          <bgColor theme="2"/>
        </patternFill>
      </fill>
      <border>
        <left style="thin">
          <color theme="1"/>
        </left>
        <right style="thin">
          <color theme="1"/>
        </right>
        <top style="thin">
          <color theme="1"/>
        </top>
        <bottom style="thin">
          <color theme="1"/>
        </bottom>
      </border>
    </dxf>
    <dxf>
      <fill>
        <patternFill>
          <bgColor rgb="FF00B050"/>
        </patternFill>
      </fill>
    </dxf>
    <dxf>
      <fill>
        <patternFill>
          <bgColor rgb="FFFF0000"/>
        </patternFill>
      </fill>
    </dxf>
    <dxf>
      <font>
        <color theme="1"/>
      </font>
      <fill>
        <patternFill>
          <bgColor theme="0"/>
        </patternFill>
      </fill>
      <border>
        <left style="thin">
          <color auto="1"/>
        </left>
        <right style="thin">
          <color auto="1"/>
        </right>
        <top style="thin">
          <color auto="1"/>
        </top>
        <bottom style="thin">
          <color auto="1"/>
        </bottom>
      </border>
    </dxf>
    <dxf>
      <font>
        <color theme="1"/>
      </font>
      <fill>
        <patternFill>
          <bgColor theme="0"/>
        </patternFill>
      </fill>
      <border>
        <left style="thin">
          <color auto="1"/>
        </left>
        <right style="thin">
          <color auto="1"/>
        </right>
        <top style="thin">
          <color auto="1"/>
        </top>
        <bottom style="thin">
          <color auto="1"/>
        </bottom>
      </border>
    </dxf>
    <dxf>
      <font>
        <color theme="1"/>
      </font>
      <fill>
        <patternFill>
          <bgColor theme="0"/>
        </patternFill>
      </fill>
      <border>
        <left style="thin">
          <color auto="1"/>
        </left>
        <right style="thin">
          <color auto="1"/>
        </right>
        <top style="thin">
          <color auto="1"/>
        </top>
        <bottom style="thin">
          <color auto="1"/>
        </bottom>
      </border>
    </dxf>
    <dxf>
      <font>
        <color theme="1"/>
      </font>
      <fill>
        <patternFill>
          <bgColor theme="2"/>
        </patternFill>
      </fill>
      <border>
        <left style="thin">
          <color auto="1"/>
        </left>
        <right style="thin">
          <color auto="1"/>
        </right>
        <top style="thin">
          <color auto="1"/>
        </top>
        <bottom style="thin">
          <color auto="1"/>
        </bottom>
      </border>
    </dxf>
    <dxf>
      <font>
        <color theme="1"/>
      </font>
      <fill>
        <patternFill>
          <bgColor theme="2"/>
        </patternFill>
      </fill>
      <border>
        <left style="thin">
          <color auto="1"/>
        </left>
        <right style="thin">
          <color auto="1"/>
        </right>
        <top style="thin">
          <color auto="1"/>
        </top>
        <bottom style="thin">
          <color auto="1"/>
        </bottom>
      </border>
    </dxf>
    <dxf>
      <font>
        <color theme="1"/>
      </font>
      <fill>
        <patternFill>
          <bgColor theme="2"/>
        </patternFill>
      </fill>
      <border>
        <left style="thin">
          <color auto="1"/>
        </left>
        <right style="thin">
          <color auto="1"/>
        </right>
        <top style="thin">
          <color auto="1"/>
        </top>
        <bottom style="thin">
          <color auto="1"/>
        </bottom>
      </border>
    </dxf>
    <dxf>
      <font>
        <color theme="1"/>
      </font>
      <fill>
        <patternFill>
          <bgColor theme="0"/>
        </patternFill>
      </fill>
      <border>
        <left style="thin">
          <color auto="1"/>
        </left>
        <right style="thin">
          <color auto="1"/>
        </right>
        <top style="thin">
          <color auto="1"/>
        </top>
        <bottom style="thin">
          <color auto="1"/>
        </bottom>
      </border>
    </dxf>
    <dxf>
      <font>
        <color theme="1"/>
      </font>
      <fill>
        <patternFill>
          <bgColor theme="0"/>
        </patternFill>
      </fill>
      <border>
        <left style="thin">
          <color auto="1"/>
        </left>
        <right style="thin">
          <color auto="1"/>
        </right>
        <top style="thin">
          <color auto="1"/>
        </top>
        <bottom style="thin">
          <color auto="1"/>
        </bottom>
      </border>
    </dxf>
    <dxf>
      <font>
        <color theme="1"/>
      </font>
      <fill>
        <patternFill>
          <bgColor theme="0"/>
        </patternFill>
      </fill>
      <border>
        <left style="thin">
          <color theme="1"/>
        </left>
        <right style="thin">
          <color theme="1"/>
        </right>
        <top style="thin">
          <color theme="1"/>
        </top>
        <bottom style="thin">
          <color theme="1"/>
        </bottom>
      </border>
    </dxf>
    <dxf>
      <font>
        <color theme="1"/>
      </font>
      <fill>
        <patternFill>
          <bgColor theme="2"/>
        </patternFill>
      </fill>
      <border>
        <left style="thin">
          <color auto="1"/>
        </left>
        <right style="thin">
          <color auto="1"/>
        </right>
        <top style="thin">
          <color auto="1"/>
        </top>
        <bottom style="thin">
          <color auto="1"/>
        </bottom>
      </border>
    </dxf>
    <dxf>
      <font>
        <color theme="1"/>
      </font>
      <fill>
        <patternFill>
          <bgColor theme="2"/>
        </patternFill>
      </fill>
      <border>
        <left style="thin">
          <color auto="1"/>
        </left>
        <right style="thin">
          <color auto="1"/>
        </right>
        <top style="thin">
          <color auto="1"/>
        </top>
        <bottom style="thin">
          <color auto="1"/>
        </bottom>
      </border>
    </dxf>
    <dxf>
      <font>
        <color theme="1"/>
      </font>
      <fill>
        <patternFill>
          <bgColor theme="2"/>
        </patternFill>
      </fill>
      <border>
        <left style="thin">
          <color auto="1"/>
        </left>
        <right style="thin">
          <color auto="1"/>
        </right>
        <top style="thin">
          <color auto="1"/>
        </top>
        <bottom style="thin">
          <color auto="1"/>
        </bottom>
      </border>
    </dxf>
    <dxf>
      <font>
        <color theme="1"/>
      </font>
      <fill>
        <patternFill>
          <bgColor theme="0"/>
        </patternFill>
      </fill>
      <border>
        <left style="thin">
          <color auto="1"/>
        </left>
        <right style="thin">
          <color auto="1"/>
        </right>
        <top style="thin">
          <color auto="1"/>
        </top>
        <bottom style="thin">
          <color auto="1"/>
        </bottom>
      </border>
    </dxf>
    <dxf>
      <font>
        <color theme="1"/>
      </font>
      <fill>
        <patternFill>
          <bgColor theme="0"/>
        </patternFill>
      </fill>
      <border>
        <left style="thin">
          <color auto="1"/>
        </left>
        <right style="thin">
          <color auto="1"/>
        </right>
        <top style="thin">
          <color auto="1"/>
        </top>
        <bottom style="thin">
          <color auto="1"/>
        </bottom>
      </border>
    </dxf>
    <dxf>
      <font>
        <color theme="1"/>
      </font>
      <fill>
        <patternFill>
          <bgColor theme="0"/>
        </patternFill>
      </fill>
      <border>
        <left style="thin">
          <color auto="1"/>
        </left>
        <right style="thin">
          <color auto="1"/>
        </right>
        <top style="thin">
          <color auto="1"/>
        </top>
        <bottom style="thin">
          <color auto="1"/>
        </bottom>
      </border>
    </dxf>
    <dxf>
      <font>
        <color theme="1"/>
      </font>
      <fill>
        <patternFill>
          <bgColor theme="2"/>
        </patternFill>
      </fill>
      <border>
        <left style="thin">
          <color auto="1"/>
        </left>
        <right style="thin">
          <color auto="1"/>
        </right>
        <top style="thin">
          <color auto="1"/>
        </top>
        <bottom style="thin">
          <color auto="1"/>
        </bottom>
      </border>
    </dxf>
    <dxf>
      <font>
        <color theme="1"/>
      </font>
      <fill>
        <patternFill>
          <bgColor theme="2"/>
        </patternFill>
      </fill>
      <border>
        <left style="thin">
          <color auto="1"/>
        </left>
        <right style="thin">
          <color auto="1"/>
        </right>
        <top style="thin">
          <color auto="1"/>
        </top>
        <bottom style="thin">
          <color auto="1"/>
        </bottom>
      </border>
    </dxf>
    <dxf>
      <font>
        <color theme="1"/>
      </font>
      <fill>
        <patternFill>
          <bgColor theme="2"/>
        </patternFill>
      </fill>
      <border>
        <left style="thin">
          <color auto="1"/>
        </left>
        <right style="thin">
          <color auto="1"/>
        </right>
        <top style="thin">
          <color auto="1"/>
        </top>
        <bottom style="thin">
          <color auto="1"/>
        </bottom>
      </border>
    </dxf>
    <dxf>
      <font>
        <color theme="1"/>
      </font>
      <fill>
        <patternFill>
          <bgColor theme="0"/>
        </patternFill>
      </fill>
      <border>
        <left style="thin">
          <color auto="1"/>
        </left>
        <right style="thin">
          <color auto="1"/>
        </right>
        <top style="thin">
          <color auto="1"/>
        </top>
        <bottom style="thin">
          <color auto="1"/>
        </bottom>
      </border>
    </dxf>
    <dxf>
      <font>
        <color theme="1"/>
      </font>
      <fill>
        <patternFill>
          <bgColor theme="0"/>
        </patternFill>
      </fill>
      <border>
        <left style="thin">
          <color auto="1"/>
        </left>
        <right style="thin">
          <color auto="1"/>
        </right>
        <top style="thin">
          <color auto="1"/>
        </top>
        <bottom style="thin">
          <color auto="1"/>
        </bottom>
      </border>
    </dxf>
    <dxf>
      <font>
        <color theme="1"/>
      </font>
      <fill>
        <patternFill>
          <bgColor theme="0"/>
        </patternFill>
      </fill>
      <border>
        <left style="thin">
          <color theme="1"/>
        </left>
        <right style="thin">
          <color theme="1"/>
        </right>
        <top style="thin">
          <color theme="1"/>
        </top>
        <bottom style="thin">
          <color theme="1"/>
        </bottom>
      </border>
    </dxf>
    <dxf>
      <font>
        <color theme="1"/>
      </font>
      <fill>
        <patternFill>
          <bgColor theme="2"/>
        </patternFill>
      </fill>
      <border>
        <left style="thin">
          <color auto="1"/>
        </left>
        <right style="thin">
          <color auto="1"/>
        </right>
        <top style="thin">
          <color auto="1"/>
        </top>
        <bottom style="thin">
          <color auto="1"/>
        </bottom>
      </border>
    </dxf>
    <dxf>
      <font>
        <color theme="1"/>
      </font>
      <fill>
        <patternFill>
          <bgColor theme="2"/>
        </patternFill>
      </fill>
      <border>
        <left style="thin">
          <color auto="1"/>
        </left>
        <right style="thin">
          <color auto="1"/>
        </right>
        <top style="thin">
          <color auto="1"/>
        </top>
        <bottom style="thin">
          <color auto="1"/>
        </bottom>
      </border>
    </dxf>
    <dxf>
      <font>
        <color theme="1"/>
      </font>
      <fill>
        <patternFill>
          <bgColor theme="2"/>
        </patternFill>
      </fill>
      <border>
        <left style="thin">
          <color theme="1"/>
        </left>
        <right style="thin">
          <color theme="1"/>
        </right>
        <top style="thin">
          <color theme="1"/>
        </top>
        <bottom style="thin">
          <color theme="1"/>
        </bottom>
      </border>
    </dxf>
    <dxf>
      <font>
        <color theme="1"/>
      </font>
      <fill>
        <patternFill>
          <bgColor theme="0"/>
        </patternFill>
      </fill>
      <border>
        <left style="thin">
          <color auto="1"/>
        </left>
        <right style="thin">
          <color auto="1"/>
        </right>
        <top style="thin">
          <color auto="1"/>
        </top>
        <bottom style="thin">
          <color auto="1"/>
        </bottom>
      </border>
    </dxf>
    <dxf>
      <font>
        <color theme="1"/>
      </font>
      <fill>
        <patternFill>
          <bgColor theme="0"/>
        </patternFill>
      </fill>
      <border>
        <left style="thin">
          <color auto="1"/>
        </left>
        <right style="thin">
          <color auto="1"/>
        </right>
        <top style="thin">
          <color auto="1"/>
        </top>
        <bottom style="thin">
          <color auto="1"/>
        </bottom>
      </border>
    </dxf>
    <dxf>
      <font>
        <color theme="1"/>
      </font>
      <fill>
        <patternFill>
          <bgColor theme="0"/>
        </patternFill>
      </fill>
      <border>
        <left style="thin">
          <color auto="1"/>
        </left>
        <right style="thin">
          <color auto="1"/>
        </right>
        <top style="thin">
          <color auto="1"/>
        </top>
        <bottom style="thin">
          <color auto="1"/>
        </bottom>
      </border>
    </dxf>
    <dxf>
      <font>
        <color theme="1"/>
      </font>
      <fill>
        <patternFill>
          <bgColor theme="2"/>
        </patternFill>
      </fill>
      <border>
        <left style="thin">
          <color auto="1"/>
        </left>
        <right style="thin">
          <color auto="1"/>
        </right>
        <top style="thin">
          <color auto="1"/>
        </top>
        <bottom style="thin">
          <color auto="1"/>
        </bottom>
      </border>
    </dxf>
    <dxf>
      <font>
        <color theme="1"/>
      </font>
      <fill>
        <patternFill>
          <bgColor theme="2"/>
        </patternFill>
      </fill>
      <border>
        <left style="thin">
          <color auto="1"/>
        </left>
        <right style="thin">
          <color auto="1"/>
        </right>
        <top style="thin">
          <color auto="1"/>
        </top>
        <bottom style="thin">
          <color auto="1"/>
        </bottom>
      </border>
    </dxf>
    <dxf>
      <font>
        <color theme="1"/>
      </font>
      <fill>
        <patternFill>
          <bgColor theme="2"/>
        </patternFill>
      </fill>
      <border>
        <left style="thin">
          <color auto="1"/>
        </left>
        <right style="thin">
          <color auto="1"/>
        </right>
        <top style="thin">
          <color auto="1"/>
        </top>
        <bottom style="thin">
          <color auto="1"/>
        </bottom>
      </border>
    </dxf>
    <dxf>
      <font>
        <color theme="1"/>
      </font>
      <fill>
        <patternFill>
          <bgColor theme="0"/>
        </patternFill>
      </fill>
      <border>
        <left style="thin">
          <color auto="1"/>
        </left>
        <right style="thin">
          <color auto="1"/>
        </right>
        <top style="thin">
          <color auto="1"/>
        </top>
        <bottom style="thin">
          <color auto="1"/>
        </bottom>
      </border>
    </dxf>
    <dxf>
      <font>
        <color theme="1"/>
      </font>
      <fill>
        <patternFill>
          <bgColor theme="0"/>
        </patternFill>
      </fill>
      <border>
        <left style="thin">
          <color auto="1"/>
        </left>
        <right style="thin">
          <color auto="1"/>
        </right>
        <top style="thin">
          <color auto="1"/>
        </top>
        <bottom style="thin">
          <color auto="1"/>
        </bottom>
      </border>
    </dxf>
    <dxf>
      <font>
        <color theme="1"/>
      </font>
      <fill>
        <patternFill>
          <bgColor theme="0"/>
        </patternFill>
      </fill>
      <border>
        <left style="thin">
          <color auto="1"/>
        </left>
        <right style="thin">
          <color auto="1"/>
        </right>
        <top style="thin">
          <color auto="1"/>
        </top>
        <bottom style="thin">
          <color auto="1"/>
        </bottom>
      </border>
    </dxf>
    <dxf>
      <font>
        <color theme="1"/>
      </font>
      <fill>
        <patternFill>
          <bgColor theme="2"/>
        </patternFill>
      </fill>
      <border>
        <left style="thin">
          <color auto="1"/>
        </left>
        <right style="thin">
          <color auto="1"/>
        </right>
        <top style="thin">
          <color auto="1"/>
        </top>
        <bottom style="thin">
          <color auto="1"/>
        </bottom>
      </border>
    </dxf>
    <dxf>
      <font>
        <color theme="1"/>
      </font>
      <fill>
        <patternFill>
          <bgColor theme="2"/>
        </patternFill>
      </fill>
      <border>
        <left style="thin">
          <color auto="1"/>
        </left>
        <right style="thin">
          <color auto="1"/>
        </right>
        <top style="thin">
          <color auto="1"/>
        </top>
        <bottom style="thin">
          <color auto="1"/>
        </bottom>
      </border>
    </dxf>
    <dxf>
      <font>
        <color theme="1"/>
      </font>
      <fill>
        <patternFill>
          <bgColor theme="2"/>
        </patternFill>
      </fill>
      <border>
        <left style="thin">
          <color auto="1"/>
        </left>
        <right style="thin">
          <color auto="1"/>
        </right>
        <top style="thin">
          <color auto="1"/>
        </top>
        <bottom style="thin">
          <color auto="1"/>
        </bottom>
      </border>
    </dxf>
    <dxf>
      <font>
        <color theme="1"/>
      </font>
      <fill>
        <patternFill>
          <bgColor theme="0"/>
        </patternFill>
      </fill>
      <border>
        <left style="thin">
          <color auto="1"/>
        </left>
        <right style="thin">
          <color auto="1"/>
        </right>
        <top style="thin">
          <color auto="1"/>
        </top>
        <bottom style="thin">
          <color auto="1"/>
        </bottom>
      </border>
    </dxf>
    <dxf>
      <font>
        <color theme="1"/>
      </font>
      <fill>
        <patternFill>
          <bgColor theme="0"/>
        </patternFill>
      </fill>
      <border>
        <left style="thin">
          <color auto="1"/>
        </left>
        <right style="thin">
          <color auto="1"/>
        </right>
        <top style="thin">
          <color auto="1"/>
        </top>
        <bottom style="thin">
          <color auto="1"/>
        </bottom>
      </border>
    </dxf>
    <dxf>
      <font>
        <color theme="1"/>
      </font>
      <fill>
        <patternFill>
          <bgColor theme="0"/>
        </patternFill>
      </fill>
      <border>
        <left style="thin">
          <color auto="1"/>
        </left>
        <right style="thin">
          <color auto="1"/>
        </right>
        <top style="thin">
          <color auto="1"/>
        </top>
        <bottom style="thin">
          <color auto="1"/>
        </bottom>
      </border>
    </dxf>
    <dxf>
      <font>
        <color theme="1"/>
      </font>
      <fill>
        <patternFill>
          <bgColor theme="2"/>
        </patternFill>
      </fill>
      <border>
        <left style="thin">
          <color auto="1"/>
        </left>
        <right style="thin">
          <color auto="1"/>
        </right>
        <top style="thin">
          <color auto="1"/>
        </top>
        <bottom style="thin">
          <color auto="1"/>
        </bottom>
      </border>
    </dxf>
    <dxf>
      <font>
        <color theme="1"/>
      </font>
      <fill>
        <patternFill>
          <bgColor theme="2"/>
        </patternFill>
      </fill>
      <border>
        <left style="thin">
          <color auto="1"/>
        </left>
        <right style="thin">
          <color auto="1"/>
        </right>
        <top style="thin">
          <color auto="1"/>
        </top>
        <bottom style="thin">
          <color auto="1"/>
        </bottom>
      </border>
    </dxf>
    <dxf>
      <font>
        <color theme="1"/>
      </font>
      <fill>
        <patternFill>
          <bgColor theme="2"/>
        </patternFill>
      </fill>
      <border>
        <left style="thin">
          <color auto="1"/>
        </left>
        <right style="thin">
          <color auto="1"/>
        </right>
        <top style="thin">
          <color auto="1"/>
        </top>
        <bottom style="thin">
          <color auto="1"/>
        </bottom>
      </border>
    </dxf>
    <dxf>
      <font>
        <color theme="1"/>
      </font>
      <fill>
        <patternFill>
          <bgColor theme="0"/>
        </patternFill>
      </fill>
      <border>
        <left style="thin">
          <color auto="1"/>
        </left>
        <right style="thin">
          <color auto="1"/>
        </right>
        <top style="thin">
          <color auto="1"/>
        </top>
        <bottom style="thin">
          <color auto="1"/>
        </bottom>
      </border>
    </dxf>
    <dxf>
      <font>
        <color theme="1"/>
      </font>
      <fill>
        <patternFill>
          <bgColor theme="0"/>
        </patternFill>
      </fill>
      <border>
        <left style="thin">
          <color auto="1"/>
        </left>
        <right style="thin">
          <color auto="1"/>
        </right>
        <top style="thin">
          <color auto="1"/>
        </top>
        <bottom style="thin">
          <color auto="1"/>
        </bottom>
      </border>
    </dxf>
    <dxf>
      <font>
        <color theme="1"/>
      </font>
      <fill>
        <patternFill>
          <bgColor theme="0"/>
        </patternFill>
      </fill>
      <border>
        <left style="thin">
          <color auto="1"/>
        </left>
        <right style="thin">
          <color auto="1"/>
        </right>
        <top style="thin">
          <color auto="1"/>
        </top>
        <bottom style="thin">
          <color auto="1"/>
        </bottom>
      </border>
    </dxf>
    <dxf>
      <font>
        <color theme="1"/>
      </font>
      <fill>
        <patternFill>
          <bgColor theme="2"/>
        </patternFill>
      </fill>
      <border>
        <left style="thin">
          <color theme="1"/>
        </left>
        <right style="thin">
          <color theme="1"/>
        </right>
        <top style="thin">
          <color theme="1"/>
        </top>
        <bottom style="thin">
          <color theme="1"/>
        </bottom>
      </border>
    </dxf>
    <dxf>
      <font>
        <color theme="1"/>
      </font>
      <fill>
        <patternFill>
          <bgColor theme="2"/>
        </patternFill>
      </fill>
      <border>
        <left style="thin">
          <color theme="1"/>
        </left>
        <right style="thin">
          <color theme="1"/>
        </right>
        <top style="thin">
          <color theme="1"/>
        </top>
        <bottom style="thin">
          <color theme="1"/>
        </bottom>
      </border>
    </dxf>
    <dxf>
      <font>
        <color theme="1"/>
      </font>
      <fill>
        <patternFill>
          <bgColor theme="2"/>
        </patternFill>
      </fill>
      <border>
        <left style="thin">
          <color auto="1"/>
        </left>
        <right style="thin">
          <color auto="1"/>
        </right>
        <top style="thin">
          <color auto="1"/>
        </top>
        <bottom style="thin">
          <color auto="1"/>
        </bottom>
      </border>
    </dxf>
    <dxf>
      <font>
        <color theme="1"/>
      </font>
      <fill>
        <patternFill>
          <bgColor theme="0"/>
        </patternFill>
      </fill>
      <border>
        <left style="thin">
          <color auto="1"/>
        </left>
        <right style="thin">
          <color auto="1"/>
        </right>
        <top style="thin">
          <color auto="1"/>
        </top>
        <bottom style="thin">
          <color auto="1"/>
        </bottom>
      </border>
    </dxf>
    <dxf>
      <font>
        <color theme="1"/>
      </font>
      <fill>
        <patternFill>
          <bgColor theme="0"/>
        </patternFill>
      </fill>
      <border>
        <left style="thin">
          <color auto="1"/>
        </left>
        <right style="thin">
          <color auto="1"/>
        </right>
        <top style="thin">
          <color auto="1"/>
        </top>
        <bottom style="thin">
          <color auto="1"/>
        </bottom>
      </border>
    </dxf>
    <dxf>
      <font>
        <color theme="1"/>
      </font>
      <fill>
        <patternFill>
          <bgColor theme="0"/>
        </patternFill>
      </fill>
      <border>
        <left style="thin">
          <color theme="1"/>
        </left>
        <right style="thin">
          <color theme="1"/>
        </right>
        <top style="thin">
          <color theme="1"/>
        </top>
        <bottom style="thin">
          <color theme="1"/>
        </bottom>
      </border>
    </dxf>
    <dxf>
      <font>
        <color theme="1"/>
      </font>
      <fill>
        <patternFill>
          <bgColor theme="2"/>
        </patternFill>
      </fill>
      <border>
        <left style="thin">
          <color auto="1"/>
        </left>
        <right style="thin">
          <color auto="1"/>
        </right>
        <top style="thin">
          <color auto="1"/>
        </top>
        <bottom style="thin">
          <color auto="1"/>
        </bottom>
      </border>
    </dxf>
    <dxf>
      <font>
        <color theme="1"/>
      </font>
      <fill>
        <patternFill>
          <bgColor theme="2"/>
        </patternFill>
      </fill>
      <border>
        <left style="thin">
          <color theme="1"/>
        </left>
        <right style="thin">
          <color theme="1"/>
        </right>
        <top style="thin">
          <color theme="1"/>
        </top>
        <bottom style="thin">
          <color theme="1"/>
        </bottom>
      </border>
    </dxf>
    <dxf>
      <font>
        <color theme="1"/>
      </font>
      <fill>
        <patternFill>
          <bgColor theme="2"/>
        </patternFill>
      </fill>
      <border>
        <left style="thin">
          <color theme="1"/>
        </left>
        <right style="thin">
          <color theme="1"/>
        </right>
        <top style="thin">
          <color theme="1"/>
        </top>
        <bottom style="thin">
          <color theme="1"/>
        </bottom>
      </border>
    </dxf>
    <dxf>
      <font>
        <color theme="1"/>
      </font>
      <fill>
        <patternFill>
          <bgColor theme="0"/>
        </patternFill>
      </fill>
      <border>
        <left style="thin">
          <color theme="1"/>
        </left>
        <right style="thin">
          <color theme="1"/>
        </right>
        <top style="thin">
          <color theme="1"/>
        </top>
        <bottom style="thin">
          <color theme="1"/>
        </bottom>
      </border>
    </dxf>
    <dxf>
      <font>
        <color theme="1"/>
      </font>
      <fill>
        <patternFill>
          <bgColor theme="0"/>
        </patternFill>
      </fill>
      <border>
        <left style="thin">
          <color theme="1"/>
        </left>
        <right style="thin">
          <color theme="1"/>
        </right>
        <top style="thin">
          <color theme="1"/>
        </top>
        <bottom style="thin">
          <color theme="1"/>
        </bottom>
      </border>
    </dxf>
    <dxf>
      <font>
        <color theme="1"/>
      </font>
      <fill>
        <patternFill>
          <bgColor theme="0"/>
        </patternFill>
      </fill>
      <border>
        <left style="thin">
          <color theme="1"/>
        </left>
        <right style="thin">
          <color theme="1"/>
        </right>
        <top style="thin">
          <color theme="1"/>
        </top>
        <bottom style="thin">
          <color theme="1"/>
        </bottom>
      </border>
    </dxf>
    <dxf>
      <font>
        <color theme="1"/>
      </font>
      <fill>
        <patternFill>
          <bgColor theme="2"/>
        </patternFill>
      </fill>
      <border>
        <left style="thin">
          <color theme="1"/>
        </left>
        <right style="thin">
          <color theme="1"/>
        </right>
        <top style="thin">
          <color theme="1"/>
        </top>
        <bottom style="thin">
          <color theme="1"/>
        </bottom>
      </border>
    </dxf>
    <dxf>
      <font>
        <color theme="1"/>
      </font>
      <fill>
        <patternFill>
          <bgColor theme="2"/>
        </patternFill>
      </fill>
      <border>
        <left style="thin">
          <color theme="1"/>
        </left>
        <right style="thin">
          <color theme="1"/>
        </right>
        <top style="thin">
          <color theme="1"/>
        </top>
        <bottom style="thin">
          <color theme="1"/>
        </bottom>
      </border>
    </dxf>
    <dxf>
      <font>
        <color theme="1"/>
      </font>
      <fill>
        <patternFill>
          <bgColor theme="2"/>
        </patternFill>
      </fill>
      <border>
        <left style="thin">
          <color theme="1"/>
        </left>
        <right style="thin">
          <color theme="1"/>
        </right>
        <top style="thin">
          <color theme="1"/>
        </top>
        <bottom style="thin">
          <color theme="1"/>
        </bottom>
      </border>
    </dxf>
    <dxf>
      <font>
        <color theme="1"/>
      </font>
      <fill>
        <patternFill>
          <bgColor theme="0"/>
        </patternFill>
      </fill>
      <border>
        <left style="thin">
          <color auto="1"/>
        </left>
        <right style="thin">
          <color auto="1"/>
        </right>
        <top style="thin">
          <color auto="1"/>
        </top>
        <bottom style="thin">
          <color auto="1"/>
        </bottom>
      </border>
    </dxf>
    <dxf>
      <font>
        <color theme="1"/>
      </font>
      <fill>
        <patternFill>
          <bgColor theme="0"/>
        </patternFill>
      </fill>
      <border>
        <left style="thin">
          <color auto="1"/>
        </left>
        <right style="thin">
          <color auto="1"/>
        </right>
        <top style="thin">
          <color auto="1"/>
        </top>
        <bottom style="thin">
          <color auto="1"/>
        </bottom>
      </border>
    </dxf>
    <dxf>
      <font>
        <color theme="1"/>
      </font>
      <fill>
        <patternFill>
          <bgColor theme="0"/>
        </patternFill>
      </fill>
      <border>
        <left style="thin">
          <color auto="1"/>
        </left>
        <right style="thin">
          <color auto="1"/>
        </right>
        <top style="thin">
          <color auto="1"/>
        </top>
        <bottom style="thin">
          <color auto="1"/>
        </bottom>
      </border>
    </dxf>
    <dxf>
      <font>
        <color theme="1"/>
      </font>
      <fill>
        <patternFill>
          <bgColor theme="2"/>
        </patternFill>
      </fill>
      <border>
        <left style="thin">
          <color auto="1"/>
        </left>
        <right style="thin">
          <color auto="1"/>
        </right>
        <top style="thin">
          <color auto="1"/>
        </top>
        <bottom style="thin">
          <color auto="1"/>
        </bottom>
      </border>
    </dxf>
    <dxf>
      <font>
        <color theme="1"/>
      </font>
      <fill>
        <patternFill>
          <bgColor theme="2"/>
        </patternFill>
      </fill>
      <border>
        <left style="thin">
          <color auto="1"/>
        </left>
        <right style="thin">
          <color auto="1"/>
        </right>
        <top style="thin">
          <color auto="1"/>
        </top>
        <bottom style="thin">
          <color auto="1"/>
        </bottom>
      </border>
    </dxf>
    <dxf>
      <font>
        <color theme="1"/>
      </font>
      <fill>
        <patternFill>
          <bgColor theme="2"/>
        </patternFill>
      </fill>
      <border>
        <left style="thin">
          <color auto="1"/>
        </left>
        <right style="thin">
          <color auto="1"/>
        </right>
        <top style="thin">
          <color auto="1"/>
        </top>
        <bottom style="thin">
          <color auto="1"/>
        </bottom>
      </border>
    </dxf>
    <dxf>
      <font>
        <color theme="1"/>
      </font>
      <fill>
        <patternFill>
          <bgColor theme="0"/>
        </patternFill>
      </fill>
      <border>
        <left style="thin">
          <color auto="1"/>
        </left>
        <right style="thin">
          <color auto="1"/>
        </right>
        <top style="thin">
          <color auto="1"/>
        </top>
        <bottom style="thin">
          <color auto="1"/>
        </bottom>
      </border>
    </dxf>
    <dxf>
      <font>
        <color theme="1"/>
      </font>
      <fill>
        <patternFill>
          <bgColor theme="0"/>
        </patternFill>
      </fill>
      <border>
        <left style="thin">
          <color auto="1"/>
        </left>
        <right style="thin">
          <color auto="1"/>
        </right>
        <top style="thin">
          <color auto="1"/>
        </top>
        <bottom style="thin">
          <color auto="1"/>
        </bottom>
      </border>
    </dxf>
    <dxf>
      <font>
        <color theme="1"/>
      </font>
      <fill>
        <patternFill>
          <bgColor theme="0"/>
        </patternFill>
      </fill>
      <border>
        <left style="thin">
          <color theme="1"/>
        </left>
        <right style="thin">
          <color theme="1"/>
        </right>
        <top style="thin">
          <color theme="1"/>
        </top>
        <bottom style="thin">
          <color theme="1"/>
        </bottom>
      </border>
    </dxf>
    <dxf>
      <font>
        <color theme="1"/>
      </font>
      <fill>
        <patternFill>
          <bgColor theme="2"/>
        </patternFill>
      </fill>
      <border>
        <left style="thin">
          <color auto="1"/>
        </left>
        <right style="thin">
          <color auto="1"/>
        </right>
        <top style="thin">
          <color auto="1"/>
        </top>
        <bottom style="thin">
          <color auto="1"/>
        </bottom>
      </border>
    </dxf>
    <dxf>
      <font>
        <color theme="1"/>
      </font>
      <fill>
        <patternFill>
          <bgColor theme="2"/>
        </patternFill>
      </fill>
      <border>
        <left style="thin">
          <color auto="1"/>
        </left>
        <right style="thin">
          <color auto="1"/>
        </right>
        <top style="thin">
          <color auto="1"/>
        </top>
        <bottom style="thin">
          <color auto="1"/>
        </bottom>
      </border>
    </dxf>
    <dxf>
      <font>
        <color theme="1"/>
      </font>
      <fill>
        <patternFill>
          <bgColor theme="2"/>
        </patternFill>
      </fill>
      <border>
        <left style="thin">
          <color auto="1"/>
        </left>
        <right style="thin">
          <color auto="1"/>
        </right>
        <top style="thin">
          <color auto="1"/>
        </top>
        <bottom style="thin">
          <color auto="1"/>
        </bottom>
      </border>
    </dxf>
    <dxf>
      <font>
        <color theme="1"/>
      </font>
      <fill>
        <patternFill>
          <bgColor theme="0"/>
        </patternFill>
      </fill>
      <border>
        <left style="thin">
          <color auto="1"/>
        </left>
        <right style="thin">
          <color auto="1"/>
        </right>
        <top style="thin">
          <color auto="1"/>
        </top>
        <bottom style="thin">
          <color auto="1"/>
        </bottom>
      </border>
    </dxf>
    <dxf>
      <font>
        <color theme="1"/>
      </font>
      <fill>
        <patternFill>
          <bgColor theme="0"/>
        </patternFill>
      </fill>
      <border>
        <left style="thin">
          <color auto="1"/>
        </left>
        <right style="thin">
          <color auto="1"/>
        </right>
        <top style="thin">
          <color auto="1"/>
        </top>
        <bottom style="thin">
          <color auto="1"/>
        </bottom>
      </border>
    </dxf>
    <dxf>
      <font>
        <color theme="1"/>
      </font>
      <fill>
        <patternFill>
          <bgColor theme="0"/>
        </patternFill>
      </fill>
      <border>
        <left style="thin">
          <color auto="1"/>
        </left>
        <right style="thin">
          <color auto="1"/>
        </right>
        <top style="thin">
          <color auto="1"/>
        </top>
        <bottom style="thin">
          <color auto="1"/>
        </bottom>
      </border>
    </dxf>
    <dxf>
      <font>
        <color theme="1"/>
      </font>
      <fill>
        <patternFill>
          <bgColor theme="2"/>
        </patternFill>
      </fill>
      <border>
        <left style="thin">
          <color auto="1"/>
        </left>
        <right style="thin">
          <color auto="1"/>
        </right>
        <top style="thin">
          <color auto="1"/>
        </top>
        <bottom style="thin">
          <color auto="1"/>
        </bottom>
      </border>
    </dxf>
    <dxf>
      <font>
        <color theme="1"/>
      </font>
      <fill>
        <patternFill>
          <bgColor theme="2"/>
        </patternFill>
      </fill>
      <border>
        <left style="thin">
          <color auto="1"/>
        </left>
        <right style="thin">
          <color auto="1"/>
        </right>
        <top style="thin">
          <color auto="1"/>
        </top>
        <bottom style="thin">
          <color auto="1"/>
        </bottom>
      </border>
    </dxf>
    <dxf>
      <font>
        <color theme="1"/>
      </font>
      <fill>
        <patternFill>
          <bgColor theme="2"/>
        </patternFill>
      </fill>
      <border>
        <left style="thin">
          <color auto="1"/>
        </left>
        <right style="thin">
          <color auto="1"/>
        </right>
        <top style="thin">
          <color auto="1"/>
        </top>
        <bottom style="thin">
          <color auto="1"/>
        </bottom>
      </border>
    </dxf>
    <dxf>
      <font>
        <color theme="1"/>
      </font>
      <fill>
        <patternFill>
          <bgColor theme="0"/>
        </patternFill>
      </fill>
      <border>
        <left style="thin">
          <color auto="1"/>
        </left>
        <right style="thin">
          <color auto="1"/>
        </right>
        <top style="thin">
          <color auto="1"/>
        </top>
        <bottom style="thin">
          <color auto="1"/>
        </bottom>
      </border>
    </dxf>
    <dxf>
      <font>
        <color theme="1"/>
      </font>
      <fill>
        <patternFill>
          <bgColor theme="0"/>
        </patternFill>
      </fill>
      <border>
        <left style="thin">
          <color auto="1"/>
        </left>
        <right style="thin">
          <color auto="1"/>
        </right>
        <top style="thin">
          <color auto="1"/>
        </top>
        <bottom style="thin">
          <color auto="1"/>
        </bottom>
      </border>
    </dxf>
    <dxf>
      <font>
        <color theme="1"/>
      </font>
      <fill>
        <patternFill>
          <bgColor theme="0"/>
        </patternFill>
      </fill>
      <border>
        <left style="thin">
          <color theme="1"/>
        </left>
        <right style="thin">
          <color theme="1"/>
        </right>
        <top style="thin">
          <color theme="1"/>
        </top>
        <bottom style="thin">
          <color theme="1"/>
        </bottom>
      </border>
    </dxf>
    <dxf>
      <font>
        <color theme="1"/>
      </font>
      <fill>
        <patternFill>
          <bgColor theme="2"/>
        </patternFill>
      </fill>
      <border>
        <left style="thin">
          <color auto="1"/>
        </left>
        <right style="thin">
          <color auto="1"/>
        </right>
        <top style="thin">
          <color auto="1"/>
        </top>
        <bottom style="thin">
          <color auto="1"/>
        </bottom>
      </border>
    </dxf>
    <dxf>
      <font>
        <color theme="1"/>
      </font>
      <fill>
        <patternFill>
          <bgColor theme="2"/>
        </patternFill>
      </fill>
      <border>
        <left style="thin">
          <color auto="1"/>
        </left>
        <right style="thin">
          <color auto="1"/>
        </right>
        <top style="thin">
          <color auto="1"/>
        </top>
        <bottom style="thin">
          <color auto="1"/>
        </bottom>
      </border>
    </dxf>
    <dxf>
      <font>
        <color theme="1"/>
      </font>
      <fill>
        <patternFill>
          <bgColor theme="2"/>
        </patternFill>
      </fill>
      <border>
        <left style="thin">
          <color theme="1"/>
        </left>
        <right style="thin">
          <color theme="1"/>
        </right>
        <top style="thin">
          <color theme="1"/>
        </top>
        <bottom style="thin">
          <color theme="1"/>
        </bottom>
      </border>
    </dxf>
    <dxf>
      <font>
        <color theme="1"/>
      </font>
      <fill>
        <patternFill>
          <bgColor theme="0"/>
        </patternFill>
      </fill>
      <border>
        <left style="thin">
          <color auto="1"/>
        </left>
        <right style="thin">
          <color auto="1"/>
        </right>
        <top style="thin">
          <color auto="1"/>
        </top>
        <bottom style="thin">
          <color auto="1"/>
        </bottom>
      </border>
    </dxf>
    <dxf>
      <font>
        <color theme="1"/>
      </font>
      <fill>
        <patternFill>
          <bgColor theme="0"/>
        </patternFill>
      </fill>
      <border>
        <left style="thin">
          <color auto="1"/>
        </left>
        <right style="thin">
          <color auto="1"/>
        </right>
        <top style="thin">
          <color auto="1"/>
        </top>
        <bottom style="thin">
          <color auto="1"/>
        </bottom>
      </border>
    </dxf>
    <dxf>
      <font>
        <color theme="1"/>
      </font>
      <fill>
        <patternFill>
          <bgColor theme="0"/>
        </patternFill>
      </fill>
      <border>
        <left style="thin">
          <color auto="1"/>
        </left>
        <right style="thin">
          <color auto="1"/>
        </right>
        <top style="thin">
          <color auto="1"/>
        </top>
        <bottom style="thin">
          <color auto="1"/>
        </bottom>
      </border>
    </dxf>
    <dxf>
      <font>
        <color theme="1"/>
      </font>
      <fill>
        <patternFill>
          <bgColor theme="2"/>
        </patternFill>
      </fill>
      <border>
        <left style="thin">
          <color auto="1"/>
        </left>
        <right style="thin">
          <color auto="1"/>
        </right>
        <top style="thin">
          <color auto="1"/>
        </top>
        <bottom style="thin">
          <color auto="1"/>
        </bottom>
      </border>
    </dxf>
    <dxf>
      <font>
        <color theme="1"/>
      </font>
      <fill>
        <patternFill>
          <bgColor theme="2"/>
        </patternFill>
      </fill>
      <border>
        <left style="thin">
          <color auto="1"/>
        </left>
        <right style="thin">
          <color auto="1"/>
        </right>
        <top style="thin">
          <color auto="1"/>
        </top>
        <bottom style="thin">
          <color auto="1"/>
        </bottom>
      </border>
    </dxf>
    <dxf>
      <font>
        <color theme="1"/>
      </font>
      <fill>
        <patternFill>
          <bgColor theme="2"/>
        </patternFill>
      </fill>
      <border>
        <left style="thin">
          <color auto="1"/>
        </left>
        <right style="thin">
          <color auto="1"/>
        </right>
        <top style="thin">
          <color auto="1"/>
        </top>
        <bottom style="thin">
          <color auto="1"/>
        </bottom>
      </border>
    </dxf>
    <dxf>
      <font>
        <color theme="1"/>
      </font>
      <fill>
        <patternFill>
          <bgColor theme="0"/>
        </patternFill>
      </fill>
      <border>
        <left style="thin">
          <color auto="1"/>
        </left>
        <right style="thin">
          <color auto="1"/>
        </right>
        <top style="thin">
          <color auto="1"/>
        </top>
        <bottom style="thin">
          <color auto="1"/>
        </bottom>
      </border>
    </dxf>
    <dxf>
      <font>
        <color theme="1"/>
      </font>
      <fill>
        <patternFill>
          <bgColor theme="0"/>
        </patternFill>
      </fill>
      <border>
        <left style="thin">
          <color auto="1"/>
        </left>
        <right style="thin">
          <color auto="1"/>
        </right>
        <top style="thin">
          <color auto="1"/>
        </top>
        <bottom style="thin">
          <color auto="1"/>
        </bottom>
      </border>
    </dxf>
    <dxf>
      <font>
        <color theme="1"/>
      </font>
      <fill>
        <patternFill>
          <bgColor theme="0"/>
        </patternFill>
      </fill>
      <border>
        <left style="thin">
          <color auto="1"/>
        </left>
        <right style="thin">
          <color auto="1"/>
        </right>
        <top style="thin">
          <color auto="1"/>
        </top>
        <bottom style="thin">
          <color auto="1"/>
        </bottom>
      </border>
    </dxf>
    <dxf>
      <font>
        <color theme="1"/>
      </font>
      <fill>
        <patternFill>
          <bgColor theme="2"/>
        </patternFill>
      </fill>
      <border>
        <left style="thin">
          <color auto="1"/>
        </left>
        <right style="thin">
          <color auto="1"/>
        </right>
        <top style="thin">
          <color auto="1"/>
        </top>
        <bottom style="thin">
          <color auto="1"/>
        </bottom>
      </border>
    </dxf>
    <dxf>
      <font>
        <color theme="1"/>
      </font>
      <fill>
        <patternFill>
          <bgColor theme="2"/>
        </patternFill>
      </fill>
      <border>
        <left style="thin">
          <color auto="1"/>
        </left>
        <right style="thin">
          <color auto="1"/>
        </right>
        <top style="thin">
          <color auto="1"/>
        </top>
        <bottom style="thin">
          <color auto="1"/>
        </bottom>
      </border>
    </dxf>
    <dxf>
      <font>
        <color theme="1"/>
      </font>
      <fill>
        <patternFill>
          <bgColor theme="2"/>
        </patternFill>
      </fill>
      <border>
        <left style="thin">
          <color auto="1"/>
        </left>
        <right style="thin">
          <color auto="1"/>
        </right>
        <top style="thin">
          <color auto="1"/>
        </top>
        <bottom style="thin">
          <color auto="1"/>
        </bottom>
      </border>
    </dxf>
    <dxf>
      <font>
        <color theme="1"/>
      </font>
      <fill>
        <patternFill>
          <bgColor theme="0"/>
        </patternFill>
      </fill>
      <border>
        <left style="thin">
          <color auto="1"/>
        </left>
        <right style="thin">
          <color auto="1"/>
        </right>
        <top style="thin">
          <color auto="1"/>
        </top>
        <bottom style="thin">
          <color auto="1"/>
        </bottom>
      </border>
    </dxf>
    <dxf>
      <font>
        <color theme="1"/>
      </font>
      <fill>
        <patternFill>
          <bgColor theme="0"/>
        </patternFill>
      </fill>
      <border>
        <left style="thin">
          <color auto="1"/>
        </left>
        <right style="thin">
          <color auto="1"/>
        </right>
        <top style="thin">
          <color auto="1"/>
        </top>
        <bottom style="thin">
          <color auto="1"/>
        </bottom>
      </border>
    </dxf>
    <dxf>
      <font>
        <color theme="1"/>
      </font>
      <fill>
        <patternFill>
          <bgColor theme="0"/>
        </patternFill>
      </fill>
      <border>
        <left style="thin">
          <color auto="1"/>
        </left>
        <right style="thin">
          <color auto="1"/>
        </right>
        <top style="thin">
          <color auto="1"/>
        </top>
        <bottom style="thin">
          <color auto="1"/>
        </bottom>
      </border>
    </dxf>
    <dxf>
      <font>
        <color theme="1"/>
      </font>
      <fill>
        <patternFill>
          <bgColor theme="2"/>
        </patternFill>
      </fill>
      <border>
        <left style="thin">
          <color auto="1"/>
        </left>
        <right style="thin">
          <color auto="1"/>
        </right>
        <top style="thin">
          <color auto="1"/>
        </top>
        <bottom style="thin">
          <color auto="1"/>
        </bottom>
      </border>
    </dxf>
    <dxf>
      <font>
        <color theme="1"/>
      </font>
      <fill>
        <patternFill>
          <bgColor theme="2"/>
        </patternFill>
      </fill>
      <border>
        <left style="thin">
          <color auto="1"/>
        </left>
        <right style="thin">
          <color auto="1"/>
        </right>
        <top style="thin">
          <color auto="1"/>
        </top>
        <bottom style="thin">
          <color auto="1"/>
        </bottom>
      </border>
    </dxf>
    <dxf>
      <font>
        <color theme="1"/>
      </font>
      <fill>
        <patternFill>
          <bgColor theme="2"/>
        </patternFill>
      </fill>
      <border>
        <left style="thin">
          <color auto="1"/>
        </left>
        <right style="thin">
          <color auto="1"/>
        </right>
        <top style="thin">
          <color auto="1"/>
        </top>
        <bottom style="thin">
          <color auto="1"/>
        </bottom>
      </border>
    </dxf>
    <dxf>
      <font>
        <color theme="1"/>
      </font>
      <fill>
        <patternFill>
          <bgColor theme="0"/>
        </patternFill>
      </fill>
      <border>
        <left style="thin">
          <color auto="1"/>
        </left>
        <right style="thin">
          <color auto="1"/>
        </right>
        <top style="thin">
          <color auto="1"/>
        </top>
        <bottom style="thin">
          <color auto="1"/>
        </bottom>
      </border>
    </dxf>
    <dxf>
      <font>
        <color theme="1"/>
      </font>
      <fill>
        <patternFill>
          <bgColor theme="0"/>
        </patternFill>
      </fill>
      <border>
        <left style="thin">
          <color auto="1"/>
        </left>
        <right style="thin">
          <color auto="1"/>
        </right>
        <top style="thin">
          <color auto="1"/>
        </top>
        <bottom style="thin">
          <color auto="1"/>
        </bottom>
      </border>
    </dxf>
    <dxf>
      <font>
        <color theme="1"/>
      </font>
      <fill>
        <patternFill>
          <bgColor theme="0"/>
        </patternFill>
      </fill>
      <border>
        <left style="thin">
          <color auto="1"/>
        </left>
        <right style="thin">
          <color auto="1"/>
        </right>
        <top style="thin">
          <color auto="1"/>
        </top>
        <bottom style="thin">
          <color auto="1"/>
        </bottom>
      </border>
    </dxf>
    <dxf>
      <font>
        <color theme="1"/>
      </font>
      <fill>
        <patternFill>
          <bgColor theme="2"/>
        </patternFill>
      </fill>
      <border>
        <left style="thin">
          <color theme="1"/>
        </left>
        <right style="thin">
          <color theme="1"/>
        </right>
        <top style="thin">
          <color theme="1"/>
        </top>
        <bottom style="thin">
          <color theme="1"/>
        </bottom>
      </border>
    </dxf>
    <dxf>
      <font>
        <color theme="1"/>
      </font>
      <fill>
        <patternFill>
          <bgColor theme="2"/>
        </patternFill>
      </fill>
      <border>
        <left style="thin">
          <color theme="1"/>
        </left>
        <right style="thin">
          <color theme="1"/>
        </right>
        <top style="thin">
          <color theme="1"/>
        </top>
        <bottom style="thin">
          <color theme="1"/>
        </bottom>
      </border>
    </dxf>
    <dxf>
      <font>
        <color theme="1"/>
      </font>
      <fill>
        <patternFill>
          <bgColor theme="2"/>
        </patternFill>
      </fill>
      <border>
        <left style="thin">
          <color auto="1"/>
        </left>
        <right style="thin">
          <color auto="1"/>
        </right>
        <top style="thin">
          <color auto="1"/>
        </top>
        <bottom style="thin">
          <color auto="1"/>
        </bottom>
      </border>
    </dxf>
    <dxf>
      <font>
        <color theme="1"/>
      </font>
      <fill>
        <patternFill>
          <bgColor theme="0"/>
        </patternFill>
      </fill>
      <border>
        <left style="thin">
          <color auto="1"/>
        </left>
        <right style="thin">
          <color auto="1"/>
        </right>
        <top style="thin">
          <color auto="1"/>
        </top>
        <bottom style="thin">
          <color auto="1"/>
        </bottom>
      </border>
    </dxf>
    <dxf>
      <font>
        <color theme="1"/>
      </font>
      <fill>
        <patternFill>
          <bgColor theme="0"/>
        </patternFill>
      </fill>
      <border>
        <left style="thin">
          <color auto="1"/>
        </left>
        <right style="thin">
          <color auto="1"/>
        </right>
        <top style="thin">
          <color auto="1"/>
        </top>
        <bottom style="thin">
          <color auto="1"/>
        </bottom>
      </border>
    </dxf>
    <dxf>
      <font>
        <color theme="1"/>
      </font>
      <fill>
        <patternFill>
          <bgColor theme="0"/>
        </patternFill>
      </fill>
      <border>
        <left style="thin">
          <color theme="1"/>
        </left>
        <right style="thin">
          <color theme="1"/>
        </right>
        <top style="thin">
          <color theme="1"/>
        </top>
        <bottom style="thin">
          <color theme="1"/>
        </bottom>
      </border>
    </dxf>
    <dxf>
      <font>
        <color theme="1"/>
      </font>
      <fill>
        <patternFill>
          <bgColor theme="2"/>
        </patternFill>
      </fill>
      <border>
        <left style="thin">
          <color auto="1"/>
        </left>
        <right style="thin">
          <color auto="1"/>
        </right>
        <top style="thin">
          <color auto="1"/>
        </top>
        <bottom style="thin">
          <color auto="1"/>
        </bottom>
      </border>
    </dxf>
    <dxf>
      <font>
        <color theme="1"/>
      </font>
      <fill>
        <patternFill>
          <bgColor theme="2"/>
        </patternFill>
      </fill>
      <border>
        <left style="thin">
          <color theme="1"/>
        </left>
        <right style="thin">
          <color theme="1"/>
        </right>
        <top style="thin">
          <color theme="1"/>
        </top>
        <bottom style="thin">
          <color theme="1"/>
        </bottom>
      </border>
    </dxf>
    <dxf>
      <font>
        <color theme="1"/>
      </font>
      <fill>
        <patternFill>
          <bgColor theme="2"/>
        </patternFill>
      </fill>
      <border>
        <left style="thin">
          <color theme="1"/>
        </left>
        <right style="thin">
          <color theme="1"/>
        </right>
        <top style="thin">
          <color theme="1"/>
        </top>
        <bottom style="thin">
          <color theme="1"/>
        </bottom>
      </border>
    </dxf>
    <dxf>
      <font>
        <color theme="1"/>
      </font>
      <fill>
        <patternFill>
          <bgColor theme="0"/>
        </patternFill>
      </fill>
      <border>
        <left style="thin">
          <color theme="1"/>
        </left>
        <right style="thin">
          <color theme="1"/>
        </right>
        <top style="thin">
          <color theme="1"/>
        </top>
        <bottom style="thin">
          <color theme="1"/>
        </bottom>
      </border>
    </dxf>
    <dxf>
      <font>
        <color theme="1"/>
      </font>
      <fill>
        <patternFill>
          <bgColor theme="0"/>
        </patternFill>
      </fill>
      <border>
        <left style="thin">
          <color theme="1"/>
        </left>
        <right style="thin">
          <color theme="1"/>
        </right>
        <top style="thin">
          <color theme="1"/>
        </top>
        <bottom style="thin">
          <color theme="1"/>
        </bottom>
      </border>
    </dxf>
    <dxf>
      <font>
        <color theme="1"/>
      </font>
      <fill>
        <patternFill>
          <bgColor theme="0"/>
        </patternFill>
      </fill>
      <border>
        <left style="thin">
          <color theme="1"/>
        </left>
        <right style="thin">
          <color theme="1"/>
        </right>
        <top style="thin">
          <color theme="1"/>
        </top>
        <bottom style="thin">
          <color theme="1"/>
        </bottom>
      </border>
    </dxf>
    <dxf>
      <font>
        <color theme="1"/>
      </font>
      <fill>
        <patternFill>
          <bgColor theme="2"/>
        </patternFill>
      </fill>
      <border>
        <left style="thin">
          <color theme="1"/>
        </left>
        <right style="thin">
          <color theme="1"/>
        </right>
        <top style="thin">
          <color theme="1"/>
        </top>
        <bottom style="thin">
          <color theme="1"/>
        </bottom>
      </border>
    </dxf>
    <dxf>
      <font>
        <color theme="1"/>
      </font>
      <fill>
        <patternFill>
          <bgColor theme="2"/>
        </patternFill>
      </fill>
      <border>
        <left style="thin">
          <color theme="1"/>
        </left>
        <right style="thin">
          <color theme="1"/>
        </right>
        <top style="thin">
          <color theme="1"/>
        </top>
        <bottom style="thin">
          <color theme="1"/>
        </bottom>
      </border>
    </dxf>
    <dxf>
      <font>
        <color theme="1"/>
      </font>
      <fill>
        <patternFill>
          <bgColor theme="2"/>
        </patternFill>
      </fill>
      <border>
        <left style="thin">
          <color theme="1"/>
        </left>
        <right style="thin">
          <color theme="1"/>
        </right>
        <top style="thin">
          <color theme="1"/>
        </top>
        <bottom style="thin">
          <color theme="1"/>
        </bottom>
      </border>
    </dxf>
    <dxf>
      <font>
        <color theme="1"/>
      </font>
      <fill>
        <patternFill>
          <bgColor theme="0"/>
        </patternFill>
      </fill>
      <border>
        <left style="thin">
          <color auto="1"/>
        </left>
        <right style="thin">
          <color auto="1"/>
        </right>
        <top style="thin">
          <color auto="1"/>
        </top>
        <bottom style="thin">
          <color auto="1"/>
        </bottom>
      </border>
    </dxf>
    <dxf>
      <font>
        <color theme="1"/>
      </font>
      <fill>
        <patternFill>
          <bgColor theme="0"/>
        </patternFill>
      </fill>
      <border>
        <left style="thin">
          <color auto="1"/>
        </left>
        <right style="thin">
          <color auto="1"/>
        </right>
        <top style="thin">
          <color auto="1"/>
        </top>
        <bottom style="thin">
          <color auto="1"/>
        </bottom>
      </border>
    </dxf>
    <dxf>
      <font>
        <color theme="1"/>
      </font>
      <fill>
        <patternFill>
          <bgColor theme="0"/>
        </patternFill>
      </fill>
      <border>
        <left style="thin">
          <color auto="1"/>
        </left>
        <right style="thin">
          <color auto="1"/>
        </right>
        <top style="thin">
          <color auto="1"/>
        </top>
        <bottom style="thin">
          <color auto="1"/>
        </bottom>
      </border>
    </dxf>
    <dxf>
      <font>
        <color theme="1"/>
      </font>
      <fill>
        <patternFill>
          <bgColor theme="2"/>
        </patternFill>
      </fill>
      <border>
        <left style="thin">
          <color auto="1"/>
        </left>
        <right style="thin">
          <color auto="1"/>
        </right>
        <top style="thin">
          <color auto="1"/>
        </top>
        <bottom style="thin">
          <color auto="1"/>
        </bottom>
      </border>
    </dxf>
    <dxf>
      <font>
        <color theme="1"/>
      </font>
      <fill>
        <patternFill>
          <bgColor theme="2"/>
        </patternFill>
      </fill>
      <border>
        <left style="thin">
          <color auto="1"/>
        </left>
        <right style="thin">
          <color auto="1"/>
        </right>
        <top style="thin">
          <color auto="1"/>
        </top>
        <bottom style="thin">
          <color auto="1"/>
        </bottom>
      </border>
    </dxf>
    <dxf>
      <font>
        <color theme="1"/>
      </font>
      <fill>
        <patternFill>
          <bgColor theme="2"/>
        </patternFill>
      </fill>
      <border>
        <left style="thin">
          <color auto="1"/>
        </left>
        <right style="thin">
          <color auto="1"/>
        </right>
        <top style="thin">
          <color auto="1"/>
        </top>
        <bottom style="thin">
          <color auto="1"/>
        </bottom>
      </border>
    </dxf>
    <dxf>
      <font>
        <color theme="1"/>
      </font>
      <fill>
        <patternFill>
          <bgColor theme="0"/>
        </patternFill>
      </fill>
      <border>
        <left style="thin">
          <color auto="1"/>
        </left>
        <right style="thin">
          <color auto="1"/>
        </right>
        <top style="thin">
          <color auto="1"/>
        </top>
        <bottom style="thin">
          <color auto="1"/>
        </bottom>
      </border>
    </dxf>
    <dxf>
      <font>
        <color theme="1"/>
      </font>
      <fill>
        <patternFill>
          <bgColor theme="0"/>
        </patternFill>
      </fill>
      <border>
        <left style="thin">
          <color auto="1"/>
        </left>
        <right style="thin">
          <color auto="1"/>
        </right>
        <top style="thin">
          <color auto="1"/>
        </top>
        <bottom style="thin">
          <color auto="1"/>
        </bottom>
      </border>
    </dxf>
    <dxf>
      <font>
        <color theme="1"/>
      </font>
      <fill>
        <patternFill>
          <bgColor theme="0"/>
        </patternFill>
      </fill>
      <border>
        <left style="thin">
          <color theme="1"/>
        </left>
        <right style="thin">
          <color theme="1"/>
        </right>
        <top style="thin">
          <color theme="1"/>
        </top>
        <bottom style="thin">
          <color theme="1"/>
        </bottom>
      </border>
    </dxf>
    <dxf>
      <font>
        <color theme="1"/>
      </font>
      <fill>
        <patternFill>
          <bgColor theme="2"/>
        </patternFill>
      </fill>
      <border>
        <left style="thin">
          <color auto="1"/>
        </left>
        <right style="thin">
          <color auto="1"/>
        </right>
        <top style="thin">
          <color auto="1"/>
        </top>
        <bottom style="thin">
          <color auto="1"/>
        </bottom>
      </border>
    </dxf>
    <dxf>
      <font>
        <color theme="1"/>
      </font>
      <fill>
        <patternFill>
          <bgColor theme="2"/>
        </patternFill>
      </fill>
      <border>
        <left style="thin">
          <color auto="1"/>
        </left>
        <right style="thin">
          <color auto="1"/>
        </right>
        <top style="thin">
          <color auto="1"/>
        </top>
        <bottom style="thin">
          <color auto="1"/>
        </bottom>
      </border>
    </dxf>
    <dxf>
      <font>
        <color theme="1"/>
      </font>
      <fill>
        <patternFill>
          <bgColor theme="2"/>
        </patternFill>
      </fill>
      <border>
        <left style="thin">
          <color auto="1"/>
        </left>
        <right style="thin">
          <color auto="1"/>
        </right>
        <top style="thin">
          <color auto="1"/>
        </top>
        <bottom style="thin">
          <color auto="1"/>
        </bottom>
      </border>
    </dxf>
    <dxf>
      <font>
        <color theme="1"/>
      </font>
      <fill>
        <patternFill>
          <bgColor theme="0"/>
        </patternFill>
      </fill>
      <border>
        <left style="thin">
          <color auto="1"/>
        </left>
        <right style="thin">
          <color auto="1"/>
        </right>
        <top style="thin">
          <color auto="1"/>
        </top>
        <bottom style="thin">
          <color auto="1"/>
        </bottom>
      </border>
    </dxf>
    <dxf>
      <font>
        <color theme="1"/>
      </font>
      <fill>
        <patternFill>
          <bgColor theme="0"/>
        </patternFill>
      </fill>
      <border>
        <left style="thin">
          <color auto="1"/>
        </left>
        <right style="thin">
          <color auto="1"/>
        </right>
        <top style="thin">
          <color auto="1"/>
        </top>
        <bottom style="thin">
          <color auto="1"/>
        </bottom>
      </border>
    </dxf>
    <dxf>
      <font>
        <color theme="1"/>
      </font>
      <fill>
        <patternFill>
          <bgColor theme="0"/>
        </patternFill>
      </fill>
      <border>
        <left style="thin">
          <color auto="1"/>
        </left>
        <right style="thin">
          <color auto="1"/>
        </right>
        <top style="thin">
          <color auto="1"/>
        </top>
        <bottom style="thin">
          <color auto="1"/>
        </bottom>
      </border>
    </dxf>
    <dxf>
      <font>
        <color theme="1"/>
      </font>
      <fill>
        <patternFill>
          <bgColor theme="2"/>
        </patternFill>
      </fill>
      <border>
        <left style="thin">
          <color auto="1"/>
        </left>
        <right style="thin">
          <color auto="1"/>
        </right>
        <top style="thin">
          <color auto="1"/>
        </top>
        <bottom style="thin">
          <color auto="1"/>
        </bottom>
      </border>
    </dxf>
    <dxf>
      <font>
        <color theme="1"/>
      </font>
      <fill>
        <patternFill>
          <bgColor theme="2"/>
        </patternFill>
      </fill>
      <border>
        <left style="thin">
          <color auto="1"/>
        </left>
        <right style="thin">
          <color auto="1"/>
        </right>
        <top style="thin">
          <color auto="1"/>
        </top>
        <bottom style="thin">
          <color auto="1"/>
        </bottom>
      </border>
    </dxf>
    <dxf>
      <font>
        <color theme="1"/>
      </font>
      <fill>
        <patternFill>
          <bgColor theme="2"/>
        </patternFill>
      </fill>
      <border>
        <left style="thin">
          <color auto="1"/>
        </left>
        <right style="thin">
          <color auto="1"/>
        </right>
        <top style="thin">
          <color auto="1"/>
        </top>
        <bottom style="thin">
          <color auto="1"/>
        </bottom>
      </border>
    </dxf>
    <dxf>
      <font>
        <color theme="1"/>
      </font>
      <fill>
        <patternFill>
          <bgColor theme="0"/>
        </patternFill>
      </fill>
      <border>
        <left style="thin">
          <color auto="1"/>
        </left>
        <right style="thin">
          <color auto="1"/>
        </right>
        <top style="thin">
          <color auto="1"/>
        </top>
        <bottom style="thin">
          <color auto="1"/>
        </bottom>
      </border>
    </dxf>
    <dxf>
      <font>
        <color theme="1"/>
      </font>
      <fill>
        <patternFill>
          <bgColor theme="0"/>
        </patternFill>
      </fill>
      <border>
        <left style="thin">
          <color auto="1"/>
        </left>
        <right style="thin">
          <color auto="1"/>
        </right>
        <top style="thin">
          <color auto="1"/>
        </top>
        <bottom style="thin">
          <color auto="1"/>
        </bottom>
      </border>
    </dxf>
    <dxf>
      <font>
        <color theme="1"/>
      </font>
      <fill>
        <patternFill>
          <bgColor theme="0"/>
        </patternFill>
      </fill>
      <border>
        <left style="thin">
          <color theme="1"/>
        </left>
        <right style="thin">
          <color theme="1"/>
        </right>
        <top style="thin">
          <color theme="1"/>
        </top>
        <bottom style="thin">
          <color theme="1"/>
        </bottom>
      </border>
    </dxf>
    <dxf>
      <font>
        <color theme="1"/>
      </font>
      <fill>
        <patternFill>
          <bgColor theme="2"/>
        </patternFill>
      </fill>
      <border>
        <left style="thin">
          <color auto="1"/>
        </left>
        <right style="thin">
          <color auto="1"/>
        </right>
        <top style="thin">
          <color auto="1"/>
        </top>
        <bottom style="thin">
          <color auto="1"/>
        </bottom>
      </border>
    </dxf>
    <dxf>
      <font>
        <color theme="1"/>
      </font>
      <fill>
        <patternFill>
          <bgColor theme="2"/>
        </patternFill>
      </fill>
      <border>
        <left style="thin">
          <color auto="1"/>
        </left>
        <right style="thin">
          <color auto="1"/>
        </right>
        <top style="thin">
          <color auto="1"/>
        </top>
        <bottom style="thin">
          <color auto="1"/>
        </bottom>
      </border>
    </dxf>
    <dxf>
      <font>
        <color theme="1"/>
      </font>
      <fill>
        <patternFill>
          <bgColor theme="2"/>
        </patternFill>
      </fill>
      <border>
        <left style="thin">
          <color theme="1"/>
        </left>
        <right style="thin">
          <color theme="1"/>
        </right>
        <top style="thin">
          <color theme="1"/>
        </top>
        <bottom style="thin">
          <color theme="1"/>
        </bottom>
      </border>
    </dxf>
    <dxf>
      <font>
        <color theme="1"/>
      </font>
      <fill>
        <patternFill>
          <bgColor theme="0"/>
        </patternFill>
      </fill>
      <border>
        <left style="thin">
          <color auto="1"/>
        </left>
        <right style="thin">
          <color auto="1"/>
        </right>
        <top style="thin">
          <color auto="1"/>
        </top>
        <bottom style="thin">
          <color auto="1"/>
        </bottom>
      </border>
    </dxf>
    <dxf>
      <font>
        <color theme="1"/>
      </font>
      <fill>
        <patternFill>
          <bgColor theme="0"/>
        </patternFill>
      </fill>
      <border>
        <left style="thin">
          <color auto="1"/>
        </left>
        <right style="thin">
          <color auto="1"/>
        </right>
        <top style="thin">
          <color auto="1"/>
        </top>
        <bottom style="thin">
          <color auto="1"/>
        </bottom>
      </border>
    </dxf>
    <dxf>
      <font>
        <color theme="1"/>
      </font>
      <fill>
        <patternFill>
          <bgColor theme="0"/>
        </patternFill>
      </fill>
      <border>
        <left style="thin">
          <color auto="1"/>
        </left>
        <right style="thin">
          <color auto="1"/>
        </right>
        <top style="thin">
          <color auto="1"/>
        </top>
        <bottom style="thin">
          <color auto="1"/>
        </bottom>
      </border>
    </dxf>
    <dxf>
      <font>
        <color theme="1"/>
      </font>
      <fill>
        <patternFill>
          <bgColor theme="2"/>
        </patternFill>
      </fill>
      <border>
        <left style="thin">
          <color auto="1"/>
        </left>
        <right style="thin">
          <color auto="1"/>
        </right>
        <top style="thin">
          <color auto="1"/>
        </top>
        <bottom style="thin">
          <color auto="1"/>
        </bottom>
      </border>
    </dxf>
    <dxf>
      <font>
        <color theme="1"/>
      </font>
      <fill>
        <patternFill>
          <bgColor theme="2"/>
        </patternFill>
      </fill>
      <border>
        <left style="thin">
          <color auto="1"/>
        </left>
        <right style="thin">
          <color auto="1"/>
        </right>
        <top style="thin">
          <color auto="1"/>
        </top>
        <bottom style="thin">
          <color auto="1"/>
        </bottom>
      </border>
    </dxf>
    <dxf>
      <font>
        <color theme="1"/>
      </font>
      <fill>
        <patternFill>
          <bgColor theme="2"/>
        </patternFill>
      </fill>
      <border>
        <left style="thin">
          <color auto="1"/>
        </left>
        <right style="thin">
          <color auto="1"/>
        </right>
        <top style="thin">
          <color auto="1"/>
        </top>
        <bottom style="thin">
          <color auto="1"/>
        </bottom>
      </border>
    </dxf>
    <dxf>
      <font>
        <color theme="1"/>
      </font>
      <fill>
        <patternFill>
          <bgColor theme="0"/>
        </patternFill>
      </fill>
      <border>
        <left style="thin">
          <color auto="1"/>
        </left>
        <right style="thin">
          <color auto="1"/>
        </right>
        <top style="thin">
          <color auto="1"/>
        </top>
        <bottom style="thin">
          <color auto="1"/>
        </bottom>
      </border>
    </dxf>
    <dxf>
      <font>
        <color theme="1"/>
      </font>
      <fill>
        <patternFill>
          <bgColor theme="0"/>
        </patternFill>
      </fill>
      <border>
        <left style="thin">
          <color auto="1"/>
        </left>
        <right style="thin">
          <color auto="1"/>
        </right>
        <top style="thin">
          <color auto="1"/>
        </top>
        <bottom style="thin">
          <color auto="1"/>
        </bottom>
      </border>
    </dxf>
    <dxf>
      <font>
        <color theme="1"/>
      </font>
      <fill>
        <patternFill>
          <bgColor theme="0"/>
        </patternFill>
      </fill>
      <border>
        <left style="thin">
          <color auto="1"/>
        </left>
        <right style="thin">
          <color auto="1"/>
        </right>
        <top style="thin">
          <color auto="1"/>
        </top>
        <bottom style="thin">
          <color auto="1"/>
        </bottom>
      </border>
    </dxf>
    <dxf>
      <font>
        <color theme="1"/>
      </font>
      <fill>
        <patternFill>
          <bgColor theme="2"/>
        </patternFill>
      </fill>
      <border>
        <left style="thin">
          <color auto="1"/>
        </left>
        <right style="thin">
          <color auto="1"/>
        </right>
        <top style="thin">
          <color auto="1"/>
        </top>
        <bottom style="thin">
          <color auto="1"/>
        </bottom>
      </border>
    </dxf>
    <dxf>
      <font>
        <color theme="1"/>
      </font>
      <fill>
        <patternFill>
          <bgColor theme="2"/>
        </patternFill>
      </fill>
      <border>
        <left style="thin">
          <color auto="1"/>
        </left>
        <right style="thin">
          <color auto="1"/>
        </right>
        <top style="thin">
          <color auto="1"/>
        </top>
        <bottom style="thin">
          <color auto="1"/>
        </bottom>
      </border>
    </dxf>
    <dxf>
      <font>
        <color theme="1"/>
      </font>
      <fill>
        <patternFill>
          <bgColor theme="2"/>
        </patternFill>
      </fill>
      <border>
        <left style="thin">
          <color auto="1"/>
        </left>
        <right style="thin">
          <color auto="1"/>
        </right>
        <top style="thin">
          <color auto="1"/>
        </top>
        <bottom style="thin">
          <color auto="1"/>
        </bottom>
      </border>
    </dxf>
    <dxf>
      <font>
        <color theme="1"/>
      </font>
      <fill>
        <patternFill>
          <bgColor theme="0"/>
        </patternFill>
      </fill>
      <border>
        <left style="thin">
          <color auto="1"/>
        </left>
        <right style="thin">
          <color auto="1"/>
        </right>
        <top style="thin">
          <color auto="1"/>
        </top>
        <bottom style="thin">
          <color auto="1"/>
        </bottom>
      </border>
    </dxf>
    <dxf>
      <font>
        <color theme="1"/>
      </font>
      <fill>
        <patternFill>
          <bgColor theme="0"/>
        </patternFill>
      </fill>
      <border>
        <left style="thin">
          <color auto="1"/>
        </left>
        <right style="thin">
          <color auto="1"/>
        </right>
        <top style="thin">
          <color auto="1"/>
        </top>
        <bottom style="thin">
          <color auto="1"/>
        </bottom>
      </border>
    </dxf>
    <dxf>
      <font>
        <color theme="1"/>
      </font>
      <fill>
        <patternFill>
          <bgColor theme="0"/>
        </patternFill>
      </fill>
      <border>
        <left style="thin">
          <color auto="1"/>
        </left>
        <right style="thin">
          <color auto="1"/>
        </right>
        <top style="thin">
          <color auto="1"/>
        </top>
        <bottom style="thin">
          <color auto="1"/>
        </bottom>
      </border>
    </dxf>
    <dxf>
      <font>
        <color theme="1"/>
      </font>
      <fill>
        <patternFill>
          <bgColor theme="2"/>
        </patternFill>
      </fill>
      <border>
        <left style="thin">
          <color auto="1"/>
        </left>
        <right style="thin">
          <color auto="1"/>
        </right>
        <top style="thin">
          <color auto="1"/>
        </top>
        <bottom style="thin">
          <color auto="1"/>
        </bottom>
      </border>
    </dxf>
    <dxf>
      <font>
        <color theme="1"/>
      </font>
      <fill>
        <patternFill>
          <bgColor theme="2"/>
        </patternFill>
      </fill>
      <border>
        <left style="thin">
          <color auto="1"/>
        </left>
        <right style="thin">
          <color auto="1"/>
        </right>
        <top style="thin">
          <color auto="1"/>
        </top>
        <bottom style="thin">
          <color auto="1"/>
        </bottom>
      </border>
    </dxf>
    <dxf>
      <font>
        <color theme="1"/>
      </font>
      <fill>
        <patternFill>
          <bgColor theme="2"/>
        </patternFill>
      </fill>
      <border>
        <left style="thin">
          <color auto="1"/>
        </left>
        <right style="thin">
          <color auto="1"/>
        </right>
        <top style="thin">
          <color auto="1"/>
        </top>
        <bottom style="thin">
          <color auto="1"/>
        </bottom>
      </border>
    </dxf>
    <dxf>
      <font>
        <color theme="1"/>
      </font>
      <fill>
        <patternFill>
          <bgColor theme="0"/>
        </patternFill>
      </fill>
      <border>
        <left style="thin">
          <color auto="1"/>
        </left>
        <right style="thin">
          <color auto="1"/>
        </right>
        <top style="thin">
          <color auto="1"/>
        </top>
        <bottom style="thin">
          <color auto="1"/>
        </bottom>
      </border>
    </dxf>
    <dxf>
      <font>
        <color theme="1"/>
      </font>
      <fill>
        <patternFill>
          <bgColor theme="0"/>
        </patternFill>
      </fill>
      <border>
        <left style="thin">
          <color auto="1"/>
        </left>
        <right style="thin">
          <color auto="1"/>
        </right>
        <top style="thin">
          <color auto="1"/>
        </top>
        <bottom style="thin">
          <color auto="1"/>
        </bottom>
      </border>
    </dxf>
    <dxf>
      <font>
        <color theme="1"/>
      </font>
      <fill>
        <patternFill>
          <bgColor theme="0"/>
        </patternFill>
      </fill>
      <border>
        <left style="thin">
          <color auto="1"/>
        </left>
        <right style="thin">
          <color auto="1"/>
        </right>
        <top style="thin">
          <color auto="1"/>
        </top>
        <bottom style="thin">
          <color auto="1"/>
        </bottom>
      </border>
    </dxf>
    <dxf>
      <font>
        <color theme="1"/>
      </font>
      <fill>
        <patternFill>
          <bgColor theme="2"/>
        </patternFill>
      </fill>
      <border>
        <left style="thin">
          <color theme="1"/>
        </left>
        <right style="thin">
          <color theme="1"/>
        </right>
        <top style="thin">
          <color theme="1"/>
        </top>
        <bottom style="thin">
          <color theme="1"/>
        </bottom>
      </border>
    </dxf>
    <dxf>
      <font>
        <color theme="1"/>
      </font>
      <fill>
        <patternFill>
          <bgColor theme="2"/>
        </patternFill>
      </fill>
      <border>
        <left style="thin">
          <color theme="1"/>
        </left>
        <right style="thin">
          <color theme="1"/>
        </right>
        <top style="thin">
          <color theme="1"/>
        </top>
        <bottom style="thin">
          <color theme="1"/>
        </bottom>
      </border>
    </dxf>
    <dxf>
      <font>
        <color theme="1"/>
      </font>
      <fill>
        <patternFill>
          <bgColor theme="2"/>
        </patternFill>
      </fill>
      <border>
        <left style="thin">
          <color auto="1"/>
        </left>
        <right style="thin">
          <color auto="1"/>
        </right>
        <top style="thin">
          <color auto="1"/>
        </top>
        <bottom style="thin">
          <color auto="1"/>
        </bottom>
      </border>
    </dxf>
    <dxf>
      <font>
        <color theme="1"/>
      </font>
      <fill>
        <patternFill>
          <bgColor theme="0"/>
        </patternFill>
      </fill>
      <border>
        <left style="thin">
          <color auto="1"/>
        </left>
        <right style="thin">
          <color auto="1"/>
        </right>
        <top style="thin">
          <color auto="1"/>
        </top>
        <bottom style="thin">
          <color auto="1"/>
        </bottom>
      </border>
    </dxf>
    <dxf>
      <font>
        <color theme="1"/>
      </font>
      <fill>
        <patternFill>
          <bgColor theme="0"/>
        </patternFill>
      </fill>
      <border>
        <left style="thin">
          <color auto="1"/>
        </left>
        <right style="thin">
          <color auto="1"/>
        </right>
        <top style="thin">
          <color auto="1"/>
        </top>
        <bottom style="thin">
          <color auto="1"/>
        </bottom>
      </border>
    </dxf>
    <dxf>
      <font>
        <color theme="1"/>
      </font>
      <fill>
        <patternFill>
          <bgColor theme="0"/>
        </patternFill>
      </fill>
      <border>
        <left style="thin">
          <color theme="1"/>
        </left>
        <right style="thin">
          <color theme="1"/>
        </right>
        <top style="thin">
          <color theme="1"/>
        </top>
        <bottom style="thin">
          <color theme="1"/>
        </bottom>
      </border>
    </dxf>
    <dxf>
      <font>
        <color theme="1"/>
      </font>
      <fill>
        <patternFill>
          <bgColor theme="2"/>
        </patternFill>
      </fill>
      <border>
        <left style="thin">
          <color auto="1"/>
        </left>
        <right style="thin">
          <color auto="1"/>
        </right>
        <top style="thin">
          <color auto="1"/>
        </top>
        <bottom style="thin">
          <color auto="1"/>
        </bottom>
      </border>
    </dxf>
    <dxf>
      <font>
        <color theme="1"/>
      </font>
      <fill>
        <patternFill>
          <bgColor theme="2"/>
        </patternFill>
      </fill>
      <border>
        <left style="thin">
          <color theme="1"/>
        </left>
        <right style="thin">
          <color theme="1"/>
        </right>
        <top style="thin">
          <color theme="1"/>
        </top>
        <bottom style="thin">
          <color theme="1"/>
        </bottom>
      </border>
    </dxf>
    <dxf>
      <font>
        <color theme="1"/>
      </font>
      <fill>
        <patternFill>
          <bgColor theme="2"/>
        </patternFill>
      </fill>
      <border>
        <left style="thin">
          <color theme="1"/>
        </left>
        <right style="thin">
          <color theme="1"/>
        </right>
        <top style="thin">
          <color theme="1"/>
        </top>
        <bottom style="thin">
          <color theme="1"/>
        </bottom>
      </border>
    </dxf>
    <dxf>
      <font>
        <color theme="1"/>
      </font>
      <fill>
        <patternFill>
          <bgColor theme="0"/>
        </patternFill>
      </fill>
      <border>
        <left style="thin">
          <color theme="1"/>
        </left>
        <right style="thin">
          <color theme="1"/>
        </right>
        <top style="thin">
          <color theme="1"/>
        </top>
        <bottom style="thin">
          <color theme="1"/>
        </bottom>
      </border>
    </dxf>
    <dxf>
      <font>
        <color theme="1"/>
      </font>
      <fill>
        <patternFill>
          <bgColor theme="0"/>
        </patternFill>
      </fill>
      <border>
        <left style="thin">
          <color theme="1"/>
        </left>
        <right style="thin">
          <color theme="1"/>
        </right>
        <top style="thin">
          <color theme="1"/>
        </top>
        <bottom style="thin">
          <color theme="1"/>
        </bottom>
      </border>
    </dxf>
    <dxf>
      <font>
        <color theme="1"/>
      </font>
      <fill>
        <patternFill>
          <bgColor theme="0"/>
        </patternFill>
      </fill>
      <border>
        <left style="thin">
          <color theme="1"/>
        </left>
        <right style="thin">
          <color theme="1"/>
        </right>
        <top style="thin">
          <color theme="1"/>
        </top>
        <bottom style="thin">
          <color theme="1"/>
        </bottom>
      </border>
    </dxf>
    <dxf>
      <font>
        <color theme="1"/>
      </font>
      <fill>
        <patternFill>
          <bgColor theme="2"/>
        </patternFill>
      </fill>
      <border>
        <left style="thin">
          <color theme="1"/>
        </left>
        <right style="thin">
          <color theme="1"/>
        </right>
        <top style="thin">
          <color theme="1"/>
        </top>
        <bottom style="thin">
          <color theme="1"/>
        </bottom>
      </border>
    </dxf>
    <dxf>
      <font>
        <color theme="1"/>
      </font>
      <fill>
        <patternFill>
          <bgColor theme="2"/>
        </patternFill>
      </fill>
      <border>
        <left style="thin">
          <color theme="1"/>
        </left>
        <right style="thin">
          <color theme="1"/>
        </right>
        <top style="thin">
          <color theme="1"/>
        </top>
        <bottom style="thin">
          <color theme="1"/>
        </bottom>
      </border>
    </dxf>
    <dxf>
      <fill>
        <patternFill>
          <bgColor rgb="FF92D050"/>
        </patternFill>
      </fill>
    </dxf>
    <dxf>
      <fill>
        <patternFill>
          <bgColor rgb="FFFFFF00"/>
        </patternFill>
      </fill>
    </dxf>
    <dxf>
      <fill>
        <patternFill>
          <bgColor rgb="FFFFC000"/>
        </patternFill>
      </fill>
    </dxf>
    <dxf>
      <fill>
        <patternFill>
          <bgColor rgb="FFFF0000"/>
        </patternFill>
      </fill>
    </dxf>
  </dxfs>
  <tableStyles count="0" defaultTableStyle="TableStyleMedium2" defaultPivotStyle="PivotStyleLight16"/>
  <colors>
    <mruColors>
      <color rgb="FFFFBDB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3" Type="http://schemas.openxmlformats.org/officeDocument/2006/relationships/image" Target="../media/image8.png"/><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image" Target="../media/image8.png"/><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image" Target="../media/image8.png"/><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image" Target="../media/image8.png"/><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1" i="0" u="none" strike="noStrike" kern="1200" spc="0" baseline="0">
                <a:solidFill>
                  <a:srgbClr val="C00000"/>
                </a:solidFill>
                <a:latin typeface="Cambria" panose="02040503050406030204" pitchFamily="18" charset="0"/>
                <a:ea typeface="Cambria" panose="02040503050406030204" pitchFamily="18" charset="0"/>
                <a:cs typeface="+mn-cs"/>
              </a:defRPr>
            </a:pPr>
            <a:r>
              <a:rPr lang="en-US" sz="2000" b="1">
                <a:solidFill>
                  <a:srgbClr val="C00000"/>
                </a:solidFill>
                <a:latin typeface="Cambria" panose="02040503050406030204" pitchFamily="18" charset="0"/>
                <a:ea typeface="Cambria" panose="02040503050406030204" pitchFamily="18" charset="0"/>
              </a:rPr>
              <a:t>MAPA</a:t>
            </a:r>
            <a:r>
              <a:rPr lang="en-US" sz="2000" b="1" baseline="0">
                <a:solidFill>
                  <a:srgbClr val="C00000"/>
                </a:solidFill>
                <a:latin typeface="Cambria" panose="02040503050406030204" pitchFamily="18" charset="0"/>
                <a:ea typeface="Cambria" panose="02040503050406030204" pitchFamily="18" charset="0"/>
              </a:rPr>
              <a:t> DE RIESGOS</a:t>
            </a:r>
          </a:p>
          <a:p>
            <a:pPr>
              <a:defRPr sz="2000" b="1">
                <a:solidFill>
                  <a:srgbClr val="C00000"/>
                </a:solidFill>
                <a:latin typeface="Cambria" panose="02040503050406030204" pitchFamily="18" charset="0"/>
                <a:ea typeface="Cambria" panose="02040503050406030204" pitchFamily="18" charset="0"/>
              </a:defRPr>
            </a:pPr>
            <a:r>
              <a:rPr lang="en-US" sz="1600" b="1" baseline="0">
                <a:solidFill>
                  <a:srgbClr val="C00000"/>
                </a:solidFill>
                <a:latin typeface="Cambria" panose="02040503050406030204" pitchFamily="18" charset="0"/>
                <a:ea typeface="Cambria" panose="02040503050406030204" pitchFamily="18" charset="0"/>
              </a:rPr>
              <a:t>Primer Trimestre</a:t>
            </a:r>
          </a:p>
        </c:rich>
      </c:tx>
      <c:layout/>
      <c:overlay val="0"/>
      <c:spPr>
        <a:noFill/>
        <a:ln>
          <a:noFill/>
        </a:ln>
        <a:effectLst/>
      </c:spPr>
      <c:txPr>
        <a:bodyPr rot="0" spcFirstLastPara="1" vertOverflow="ellipsis" vert="horz" wrap="square" anchor="ctr" anchorCtr="1"/>
        <a:lstStyle/>
        <a:p>
          <a:pPr>
            <a:defRPr sz="2000" b="1" i="0" u="none" strike="noStrike" kern="1200" spc="0" baseline="0">
              <a:solidFill>
                <a:srgbClr val="C00000"/>
              </a:solidFill>
              <a:latin typeface="Cambria" panose="02040503050406030204" pitchFamily="18" charset="0"/>
              <a:ea typeface="Cambria" panose="02040503050406030204" pitchFamily="18" charset="0"/>
              <a:cs typeface="+mn-cs"/>
            </a:defRPr>
          </a:pPr>
          <a:endParaRPr lang="es-MX"/>
        </a:p>
      </c:txPr>
    </c:title>
    <c:autoTitleDeleted val="0"/>
    <c:plotArea>
      <c:layout/>
      <c:scatterChart>
        <c:scatterStyle val="lineMarker"/>
        <c:varyColors val="0"/>
        <c:ser>
          <c:idx val="0"/>
          <c:order val="0"/>
          <c:tx>
            <c:strRef>
              <c:f>'Mapa de Riesgos'!$A$14</c:f>
              <c:strCache>
                <c:ptCount val="1"/>
                <c:pt idx="0">
                  <c:v>2022_1</c:v>
                </c:pt>
              </c:strCache>
            </c:strRef>
          </c:tx>
          <c:spPr>
            <a:ln w="25400" cap="rnd">
              <a:noFill/>
              <a:round/>
            </a:ln>
            <a:effectLst/>
          </c:spPr>
          <c:marker>
            <c:symbol val="circle"/>
            <c:size val="5"/>
            <c:spPr>
              <a:solidFill>
                <a:schemeClr val="accent1"/>
              </a:solidFill>
              <a:ln w="9525">
                <a:solidFill>
                  <a:schemeClr val="accent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dLblPos val="t"/>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layout/>
                <c15:showLeaderLines val="0"/>
              </c:ext>
            </c:extLst>
          </c:dLbls>
          <c:xVal>
            <c:numRef>
              <c:f>'Mapa de Riesgos'!$F$14</c:f>
              <c:numCache>
                <c:formatCode>General</c:formatCode>
                <c:ptCount val="1"/>
                <c:pt idx="0">
                  <c:v>6</c:v>
                </c:pt>
              </c:numCache>
            </c:numRef>
          </c:xVal>
          <c:yVal>
            <c:numRef>
              <c:f>'Mapa de Riesgos'!$H$14</c:f>
              <c:numCache>
                <c:formatCode>General</c:formatCode>
                <c:ptCount val="1"/>
                <c:pt idx="0">
                  <c:v>6</c:v>
                </c:pt>
              </c:numCache>
            </c:numRef>
          </c:yVal>
          <c:smooth val="0"/>
          <c:extLst xmlns:c16r2="http://schemas.microsoft.com/office/drawing/2015/06/chart">
            <c:ext xmlns:c16="http://schemas.microsoft.com/office/drawing/2014/chart" uri="{C3380CC4-5D6E-409C-BE32-E72D297353CC}">
              <c16:uniqueId val="{00000000-9C89-4006-B4DC-3ED289466D5F}"/>
            </c:ext>
          </c:extLst>
        </c:ser>
        <c:ser>
          <c:idx val="1"/>
          <c:order val="1"/>
          <c:tx>
            <c:strRef>
              <c:f>'Mapa de Riesgos'!$A$15</c:f>
              <c:strCache>
                <c:ptCount val="1"/>
                <c:pt idx="0">
                  <c:v>FALSO</c:v>
                </c:pt>
              </c:strCache>
            </c:strRef>
          </c:tx>
          <c:spPr>
            <a:ln w="25400" cap="rnd">
              <a:noFill/>
              <a:round/>
            </a:ln>
            <a:effectLst/>
          </c:spPr>
          <c:marker>
            <c:symbol val="circle"/>
            <c:size val="5"/>
            <c:spPr>
              <a:solidFill>
                <a:schemeClr val="accent2"/>
              </a:solidFill>
              <a:ln w="9525">
                <a:solidFill>
                  <a:schemeClr val="accent2"/>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dLblPos val="t"/>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layout/>
                <c15:showLeaderLines val="0"/>
              </c:ext>
            </c:extLst>
          </c:dLbls>
          <c:xVal>
            <c:numRef>
              <c:f>'Mapa de Riesgos'!$F$15</c:f>
            </c:numRef>
          </c:xVal>
          <c:yVal>
            <c:numRef>
              <c:f>'Mapa de Riesgos'!$H$15</c:f>
              <c:numCache>
                <c:formatCode>General</c:formatCode>
                <c:ptCount val="1"/>
                <c:pt idx="0">
                  <c:v>0</c:v>
                </c:pt>
              </c:numCache>
            </c:numRef>
          </c:yVal>
          <c:smooth val="0"/>
          <c:extLst xmlns:c16r2="http://schemas.microsoft.com/office/drawing/2015/06/chart">
            <c:ext xmlns:c16="http://schemas.microsoft.com/office/drawing/2014/chart" uri="{C3380CC4-5D6E-409C-BE32-E72D297353CC}">
              <c16:uniqueId val="{00000001-9C89-4006-B4DC-3ED289466D5F}"/>
            </c:ext>
          </c:extLst>
        </c:ser>
        <c:ser>
          <c:idx val="2"/>
          <c:order val="2"/>
          <c:tx>
            <c:strRef>
              <c:f>'Mapa de Riesgos'!$A$16</c:f>
              <c:strCache>
                <c:ptCount val="1"/>
                <c:pt idx="0">
                  <c:v>FALSO</c:v>
                </c:pt>
              </c:strCache>
            </c:strRef>
          </c:tx>
          <c:spPr>
            <a:ln w="25400" cap="rnd">
              <a:noFill/>
              <a:round/>
            </a:ln>
            <a:effectLst/>
          </c:spPr>
          <c:marker>
            <c:symbol val="circle"/>
            <c:size val="5"/>
            <c:spPr>
              <a:solidFill>
                <a:schemeClr val="accent3"/>
              </a:solidFill>
              <a:ln w="9525">
                <a:solidFill>
                  <a:schemeClr val="accent3"/>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dLblPos val="t"/>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layout/>
                <c15:showLeaderLines val="0"/>
              </c:ext>
            </c:extLst>
          </c:dLbls>
          <c:xVal>
            <c:numRef>
              <c:f>'Mapa de Riesgos'!$F$16</c:f>
            </c:numRef>
          </c:xVal>
          <c:yVal>
            <c:numRef>
              <c:f>'Mapa de Riesgos'!$H$16</c:f>
              <c:numCache>
                <c:formatCode>General</c:formatCode>
                <c:ptCount val="1"/>
                <c:pt idx="0">
                  <c:v>0</c:v>
                </c:pt>
              </c:numCache>
            </c:numRef>
          </c:yVal>
          <c:smooth val="0"/>
          <c:extLst xmlns:c16r2="http://schemas.microsoft.com/office/drawing/2015/06/chart">
            <c:ext xmlns:c16="http://schemas.microsoft.com/office/drawing/2014/chart" uri="{C3380CC4-5D6E-409C-BE32-E72D297353CC}">
              <c16:uniqueId val="{00000002-9C89-4006-B4DC-3ED289466D5F}"/>
            </c:ext>
          </c:extLst>
        </c:ser>
        <c:ser>
          <c:idx val="3"/>
          <c:order val="3"/>
          <c:tx>
            <c:strRef>
              <c:f>'Mapa de Riesgos'!$A$17</c:f>
              <c:strCache>
                <c:ptCount val="1"/>
                <c:pt idx="0">
                  <c:v>FALSO</c:v>
                </c:pt>
              </c:strCache>
            </c:strRef>
          </c:tx>
          <c:spPr>
            <a:ln w="25400" cap="rnd">
              <a:noFill/>
              <a:round/>
            </a:ln>
            <a:effectLst/>
          </c:spPr>
          <c:marker>
            <c:symbol val="circle"/>
            <c:size val="5"/>
            <c:spPr>
              <a:solidFill>
                <a:schemeClr val="accent4"/>
              </a:solidFill>
              <a:ln w="9525">
                <a:solidFill>
                  <a:schemeClr val="accent4"/>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dLblPos val="t"/>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layout/>
                <c15:showLeaderLines val="0"/>
              </c:ext>
            </c:extLst>
          </c:dLbls>
          <c:xVal>
            <c:numRef>
              <c:f>'Mapa de Riesgos'!$F$17</c:f>
            </c:numRef>
          </c:xVal>
          <c:yVal>
            <c:numRef>
              <c:f>'Mapa de Riesgos'!$H$17</c:f>
              <c:numCache>
                <c:formatCode>General</c:formatCode>
                <c:ptCount val="1"/>
                <c:pt idx="0">
                  <c:v>0</c:v>
                </c:pt>
              </c:numCache>
            </c:numRef>
          </c:yVal>
          <c:smooth val="0"/>
          <c:extLst xmlns:c16r2="http://schemas.microsoft.com/office/drawing/2015/06/chart">
            <c:ext xmlns:c16="http://schemas.microsoft.com/office/drawing/2014/chart" uri="{C3380CC4-5D6E-409C-BE32-E72D297353CC}">
              <c16:uniqueId val="{00000003-9C89-4006-B4DC-3ED289466D5F}"/>
            </c:ext>
          </c:extLst>
        </c:ser>
        <c:ser>
          <c:idx val="4"/>
          <c:order val="4"/>
          <c:tx>
            <c:strRef>
              <c:f>'Mapa de Riesgos'!$A$18</c:f>
              <c:strCache>
                <c:ptCount val="1"/>
                <c:pt idx="0">
                  <c:v>FALSO</c:v>
                </c:pt>
              </c:strCache>
            </c:strRef>
          </c:tx>
          <c:spPr>
            <a:ln w="25400" cap="rnd">
              <a:noFill/>
              <a:round/>
            </a:ln>
            <a:effectLst/>
          </c:spPr>
          <c:marker>
            <c:symbol val="circle"/>
            <c:size val="5"/>
            <c:spPr>
              <a:solidFill>
                <a:schemeClr val="accent5"/>
              </a:solidFill>
              <a:ln w="9525">
                <a:solidFill>
                  <a:schemeClr val="accent5"/>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dLblPos val="t"/>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layout/>
                <c15:showLeaderLines val="0"/>
              </c:ext>
            </c:extLst>
          </c:dLbls>
          <c:xVal>
            <c:numRef>
              <c:f>'Mapa de Riesgos'!$F$18</c:f>
            </c:numRef>
          </c:xVal>
          <c:yVal>
            <c:numRef>
              <c:f>'Mapa de Riesgos'!$H$18</c:f>
              <c:numCache>
                <c:formatCode>General</c:formatCode>
                <c:ptCount val="1"/>
                <c:pt idx="0">
                  <c:v>0</c:v>
                </c:pt>
              </c:numCache>
            </c:numRef>
          </c:yVal>
          <c:smooth val="0"/>
          <c:extLst xmlns:c16r2="http://schemas.microsoft.com/office/drawing/2015/06/chart">
            <c:ext xmlns:c16="http://schemas.microsoft.com/office/drawing/2014/chart" uri="{C3380CC4-5D6E-409C-BE32-E72D297353CC}">
              <c16:uniqueId val="{00000004-9C89-4006-B4DC-3ED289466D5F}"/>
            </c:ext>
          </c:extLst>
        </c:ser>
        <c:ser>
          <c:idx val="5"/>
          <c:order val="5"/>
          <c:tx>
            <c:strRef>
              <c:f>'Mapa de Riesgos'!$A$19</c:f>
              <c:strCache>
                <c:ptCount val="1"/>
                <c:pt idx="0">
                  <c:v>FALSO</c:v>
                </c:pt>
              </c:strCache>
            </c:strRef>
          </c:tx>
          <c:spPr>
            <a:ln w="25400" cap="rnd">
              <a:noFill/>
              <a:round/>
            </a:ln>
            <a:effectLst/>
          </c:spPr>
          <c:marker>
            <c:symbol val="circle"/>
            <c:size val="5"/>
            <c:spPr>
              <a:solidFill>
                <a:schemeClr val="accent6"/>
              </a:solidFill>
              <a:ln w="9525">
                <a:solidFill>
                  <a:schemeClr val="accent6"/>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dLblPos val="t"/>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layout/>
                <c15:showLeaderLines val="0"/>
              </c:ext>
            </c:extLst>
          </c:dLbls>
          <c:xVal>
            <c:numRef>
              <c:f>'Mapa de Riesgos'!$F$19</c:f>
            </c:numRef>
          </c:xVal>
          <c:yVal>
            <c:numRef>
              <c:f>'Mapa de Riesgos'!$H$19</c:f>
              <c:numCache>
                <c:formatCode>General</c:formatCode>
                <c:ptCount val="1"/>
                <c:pt idx="0">
                  <c:v>0</c:v>
                </c:pt>
              </c:numCache>
            </c:numRef>
          </c:yVal>
          <c:smooth val="0"/>
          <c:extLst xmlns:c16r2="http://schemas.microsoft.com/office/drawing/2015/06/chart">
            <c:ext xmlns:c16="http://schemas.microsoft.com/office/drawing/2014/chart" uri="{C3380CC4-5D6E-409C-BE32-E72D297353CC}">
              <c16:uniqueId val="{00000005-9C89-4006-B4DC-3ED289466D5F}"/>
            </c:ext>
          </c:extLst>
        </c:ser>
        <c:ser>
          <c:idx val="6"/>
          <c:order val="6"/>
          <c:tx>
            <c:strRef>
              <c:f>'Mapa de Riesgos'!$A$20</c:f>
              <c:strCache>
                <c:ptCount val="1"/>
                <c:pt idx="0">
                  <c:v>FALSO</c:v>
                </c:pt>
              </c:strCache>
            </c:strRef>
          </c:tx>
          <c:spPr>
            <a:ln w="25400" cap="rnd">
              <a:noFill/>
              <a:round/>
            </a:ln>
            <a:effectLst/>
          </c:spPr>
          <c:marker>
            <c:symbol val="circle"/>
            <c:size val="5"/>
            <c:spPr>
              <a:solidFill>
                <a:schemeClr val="accent1">
                  <a:lumMod val="60000"/>
                </a:schemeClr>
              </a:solidFill>
              <a:ln w="9525">
                <a:solidFill>
                  <a:schemeClr val="accent1">
                    <a:lumMod val="60000"/>
                  </a:schemeClr>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dLblPos val="t"/>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layout/>
                <c15:showLeaderLines val="0"/>
              </c:ext>
            </c:extLst>
          </c:dLbls>
          <c:xVal>
            <c:numRef>
              <c:f>'Mapa de Riesgos'!$F$20</c:f>
            </c:numRef>
          </c:xVal>
          <c:yVal>
            <c:numRef>
              <c:f>'Mapa de Riesgos'!$H$20</c:f>
              <c:numCache>
                <c:formatCode>General</c:formatCode>
                <c:ptCount val="1"/>
                <c:pt idx="0">
                  <c:v>0</c:v>
                </c:pt>
              </c:numCache>
            </c:numRef>
          </c:yVal>
          <c:smooth val="0"/>
          <c:extLst xmlns:c16r2="http://schemas.microsoft.com/office/drawing/2015/06/chart">
            <c:ext xmlns:c16="http://schemas.microsoft.com/office/drawing/2014/chart" uri="{C3380CC4-5D6E-409C-BE32-E72D297353CC}">
              <c16:uniqueId val="{00000006-9C89-4006-B4DC-3ED289466D5F}"/>
            </c:ext>
          </c:extLst>
        </c:ser>
        <c:ser>
          <c:idx val="7"/>
          <c:order val="7"/>
          <c:tx>
            <c:strRef>
              <c:f>'Mapa de Riesgos'!$A$21</c:f>
              <c:strCache>
                <c:ptCount val="1"/>
                <c:pt idx="0">
                  <c:v>FALSO</c:v>
                </c:pt>
              </c:strCache>
            </c:strRef>
          </c:tx>
          <c:spPr>
            <a:ln w="25400" cap="rnd">
              <a:noFill/>
              <a:round/>
            </a:ln>
            <a:effectLst/>
          </c:spPr>
          <c:marker>
            <c:symbol val="circle"/>
            <c:size val="5"/>
            <c:spPr>
              <a:solidFill>
                <a:schemeClr val="accent2">
                  <a:lumMod val="60000"/>
                </a:schemeClr>
              </a:solidFill>
              <a:ln w="9525">
                <a:solidFill>
                  <a:schemeClr val="accent2">
                    <a:lumMod val="60000"/>
                  </a:schemeClr>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dLblPos val="t"/>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layout/>
                <c15:showLeaderLines val="0"/>
              </c:ext>
            </c:extLst>
          </c:dLbls>
          <c:xVal>
            <c:numRef>
              <c:f>'Mapa de Riesgos'!$F$21</c:f>
            </c:numRef>
          </c:xVal>
          <c:yVal>
            <c:numRef>
              <c:f>'Mapa de Riesgos'!$H$21</c:f>
              <c:numCache>
                <c:formatCode>General</c:formatCode>
                <c:ptCount val="1"/>
                <c:pt idx="0">
                  <c:v>0</c:v>
                </c:pt>
              </c:numCache>
            </c:numRef>
          </c:yVal>
          <c:smooth val="0"/>
          <c:extLst xmlns:c16r2="http://schemas.microsoft.com/office/drawing/2015/06/chart">
            <c:ext xmlns:c16="http://schemas.microsoft.com/office/drawing/2014/chart" uri="{C3380CC4-5D6E-409C-BE32-E72D297353CC}">
              <c16:uniqueId val="{00000007-9C89-4006-B4DC-3ED289466D5F}"/>
            </c:ext>
          </c:extLst>
        </c:ser>
        <c:ser>
          <c:idx val="8"/>
          <c:order val="8"/>
          <c:tx>
            <c:strRef>
              <c:f>'Mapa de Riesgos'!$A$22</c:f>
              <c:strCache>
                <c:ptCount val="1"/>
                <c:pt idx="0">
                  <c:v>FALSO</c:v>
                </c:pt>
              </c:strCache>
            </c:strRef>
          </c:tx>
          <c:spPr>
            <a:ln w="25400" cap="rnd">
              <a:noFill/>
              <a:round/>
            </a:ln>
            <a:effectLst/>
          </c:spPr>
          <c:marker>
            <c:symbol val="circle"/>
            <c:size val="5"/>
            <c:spPr>
              <a:solidFill>
                <a:schemeClr val="accent3">
                  <a:lumMod val="60000"/>
                </a:schemeClr>
              </a:solidFill>
              <a:ln w="9525">
                <a:solidFill>
                  <a:schemeClr val="accent3">
                    <a:lumMod val="60000"/>
                  </a:schemeClr>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dLblPos val="t"/>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layout/>
                <c15:showLeaderLines val="0"/>
              </c:ext>
            </c:extLst>
          </c:dLbls>
          <c:xVal>
            <c:numRef>
              <c:f>'Mapa de Riesgos'!$F$22</c:f>
            </c:numRef>
          </c:xVal>
          <c:yVal>
            <c:numRef>
              <c:f>'Mapa de Riesgos'!$H$22</c:f>
              <c:numCache>
                <c:formatCode>General</c:formatCode>
                <c:ptCount val="1"/>
                <c:pt idx="0">
                  <c:v>0</c:v>
                </c:pt>
              </c:numCache>
            </c:numRef>
          </c:yVal>
          <c:smooth val="0"/>
          <c:extLst xmlns:c16r2="http://schemas.microsoft.com/office/drawing/2015/06/chart">
            <c:ext xmlns:c16="http://schemas.microsoft.com/office/drawing/2014/chart" uri="{C3380CC4-5D6E-409C-BE32-E72D297353CC}">
              <c16:uniqueId val="{00000008-9C89-4006-B4DC-3ED289466D5F}"/>
            </c:ext>
          </c:extLst>
        </c:ser>
        <c:ser>
          <c:idx val="9"/>
          <c:order val="9"/>
          <c:tx>
            <c:strRef>
              <c:f>'Mapa de Riesgos'!$A$23</c:f>
              <c:strCache>
                <c:ptCount val="1"/>
                <c:pt idx="0">
                  <c:v>FALSO</c:v>
                </c:pt>
              </c:strCache>
            </c:strRef>
          </c:tx>
          <c:spPr>
            <a:ln w="25400" cap="rnd">
              <a:noFill/>
              <a:round/>
            </a:ln>
            <a:effectLst/>
          </c:spPr>
          <c:marker>
            <c:symbol val="circle"/>
            <c:size val="5"/>
            <c:spPr>
              <a:solidFill>
                <a:schemeClr val="accent4">
                  <a:lumMod val="60000"/>
                </a:schemeClr>
              </a:solidFill>
              <a:ln w="9525">
                <a:solidFill>
                  <a:schemeClr val="accent4">
                    <a:lumMod val="60000"/>
                  </a:schemeClr>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dLblPos val="t"/>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layout/>
                <c15:showLeaderLines val="0"/>
              </c:ext>
            </c:extLst>
          </c:dLbls>
          <c:xVal>
            <c:numRef>
              <c:f>'Mapa de Riesgos'!$F$23</c:f>
            </c:numRef>
          </c:xVal>
          <c:yVal>
            <c:numRef>
              <c:f>'Mapa de Riesgos'!$H$23</c:f>
              <c:numCache>
                <c:formatCode>General</c:formatCode>
                <c:ptCount val="1"/>
                <c:pt idx="0">
                  <c:v>0</c:v>
                </c:pt>
              </c:numCache>
            </c:numRef>
          </c:yVal>
          <c:smooth val="0"/>
          <c:extLst xmlns:c16r2="http://schemas.microsoft.com/office/drawing/2015/06/chart">
            <c:ext xmlns:c16="http://schemas.microsoft.com/office/drawing/2014/chart" uri="{C3380CC4-5D6E-409C-BE32-E72D297353CC}">
              <c16:uniqueId val="{00000009-9C89-4006-B4DC-3ED289466D5F}"/>
            </c:ext>
          </c:extLst>
        </c:ser>
        <c:ser>
          <c:idx val="10"/>
          <c:order val="10"/>
          <c:tx>
            <c:strRef>
              <c:f>'Mapa de Riesgos'!$A$24</c:f>
              <c:strCache>
                <c:ptCount val="1"/>
                <c:pt idx="0">
                  <c:v>FALSO</c:v>
                </c:pt>
              </c:strCache>
            </c:strRef>
          </c:tx>
          <c:spPr>
            <a:ln w="25400" cap="rnd">
              <a:noFill/>
              <a:round/>
            </a:ln>
            <a:effectLst/>
          </c:spPr>
          <c:marker>
            <c:symbol val="circle"/>
            <c:size val="5"/>
            <c:spPr>
              <a:solidFill>
                <a:schemeClr val="accent5">
                  <a:lumMod val="60000"/>
                </a:schemeClr>
              </a:solidFill>
              <a:ln w="9525">
                <a:solidFill>
                  <a:schemeClr val="accent5">
                    <a:lumMod val="60000"/>
                  </a:schemeClr>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dLblPos val="t"/>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layout/>
                <c15:showLeaderLines val="0"/>
              </c:ext>
            </c:extLst>
          </c:dLbls>
          <c:xVal>
            <c:numRef>
              <c:f>'Mapa de Riesgos'!$F$24</c:f>
            </c:numRef>
          </c:xVal>
          <c:yVal>
            <c:numRef>
              <c:f>'Mapa de Riesgos'!$H$24</c:f>
              <c:numCache>
                <c:formatCode>General</c:formatCode>
                <c:ptCount val="1"/>
                <c:pt idx="0">
                  <c:v>0</c:v>
                </c:pt>
              </c:numCache>
            </c:numRef>
          </c:yVal>
          <c:smooth val="0"/>
          <c:extLst xmlns:c16r2="http://schemas.microsoft.com/office/drawing/2015/06/chart">
            <c:ext xmlns:c16="http://schemas.microsoft.com/office/drawing/2014/chart" uri="{C3380CC4-5D6E-409C-BE32-E72D297353CC}">
              <c16:uniqueId val="{0000000A-9C89-4006-B4DC-3ED289466D5F}"/>
            </c:ext>
          </c:extLst>
        </c:ser>
        <c:ser>
          <c:idx val="11"/>
          <c:order val="11"/>
          <c:tx>
            <c:strRef>
              <c:f>'Mapa de Riesgos'!$A$25</c:f>
              <c:strCache>
                <c:ptCount val="1"/>
                <c:pt idx="0">
                  <c:v>FALSO</c:v>
                </c:pt>
              </c:strCache>
            </c:strRef>
          </c:tx>
          <c:spPr>
            <a:ln w="25400" cap="rnd">
              <a:noFill/>
              <a:round/>
            </a:ln>
            <a:effectLst/>
          </c:spPr>
          <c:marker>
            <c:symbol val="circle"/>
            <c:size val="5"/>
            <c:spPr>
              <a:solidFill>
                <a:schemeClr val="accent6">
                  <a:lumMod val="60000"/>
                </a:schemeClr>
              </a:solidFill>
              <a:ln w="9525">
                <a:solidFill>
                  <a:schemeClr val="accent6">
                    <a:lumMod val="60000"/>
                  </a:schemeClr>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dLblPos val="t"/>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layout/>
                <c15:showLeaderLines val="0"/>
              </c:ext>
            </c:extLst>
          </c:dLbls>
          <c:xVal>
            <c:numRef>
              <c:f>'Mapa de Riesgos'!$F$25</c:f>
            </c:numRef>
          </c:xVal>
          <c:yVal>
            <c:numRef>
              <c:f>'Mapa de Riesgos'!$H$25</c:f>
              <c:numCache>
                <c:formatCode>General</c:formatCode>
                <c:ptCount val="1"/>
                <c:pt idx="0">
                  <c:v>0</c:v>
                </c:pt>
              </c:numCache>
            </c:numRef>
          </c:yVal>
          <c:smooth val="0"/>
          <c:extLst xmlns:c16r2="http://schemas.microsoft.com/office/drawing/2015/06/chart">
            <c:ext xmlns:c16="http://schemas.microsoft.com/office/drawing/2014/chart" uri="{C3380CC4-5D6E-409C-BE32-E72D297353CC}">
              <c16:uniqueId val="{0000000B-9C89-4006-B4DC-3ED289466D5F}"/>
            </c:ext>
          </c:extLst>
        </c:ser>
        <c:ser>
          <c:idx val="12"/>
          <c:order val="12"/>
          <c:tx>
            <c:strRef>
              <c:f>'Mapa de Riesgos'!$A$26</c:f>
              <c:strCache>
                <c:ptCount val="1"/>
                <c:pt idx="0">
                  <c:v>FALSO</c:v>
                </c:pt>
              </c:strCache>
            </c:strRef>
          </c:tx>
          <c:spPr>
            <a:ln w="25400" cap="rnd">
              <a:noFill/>
              <a:round/>
            </a:ln>
            <a:effectLst/>
          </c:spPr>
          <c:marker>
            <c:symbol val="circle"/>
            <c:size val="5"/>
            <c:spPr>
              <a:solidFill>
                <a:schemeClr val="accent1">
                  <a:lumMod val="80000"/>
                  <a:lumOff val="20000"/>
                </a:schemeClr>
              </a:solidFill>
              <a:ln w="9525">
                <a:solidFill>
                  <a:schemeClr val="accent1">
                    <a:lumMod val="80000"/>
                    <a:lumOff val="20000"/>
                  </a:schemeClr>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dLblPos val="t"/>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layout/>
                <c15:showLeaderLines val="0"/>
              </c:ext>
            </c:extLst>
          </c:dLbls>
          <c:xVal>
            <c:numRef>
              <c:f>'Mapa de Riesgos'!$F$26</c:f>
            </c:numRef>
          </c:xVal>
          <c:yVal>
            <c:numRef>
              <c:f>'Mapa de Riesgos'!$H$26</c:f>
              <c:numCache>
                <c:formatCode>General</c:formatCode>
                <c:ptCount val="1"/>
                <c:pt idx="0">
                  <c:v>0</c:v>
                </c:pt>
              </c:numCache>
            </c:numRef>
          </c:yVal>
          <c:smooth val="0"/>
          <c:extLst xmlns:c16r2="http://schemas.microsoft.com/office/drawing/2015/06/chart">
            <c:ext xmlns:c16="http://schemas.microsoft.com/office/drawing/2014/chart" uri="{C3380CC4-5D6E-409C-BE32-E72D297353CC}">
              <c16:uniqueId val="{0000000C-9C89-4006-B4DC-3ED289466D5F}"/>
            </c:ext>
          </c:extLst>
        </c:ser>
        <c:ser>
          <c:idx val="13"/>
          <c:order val="13"/>
          <c:tx>
            <c:strRef>
              <c:f>'Mapa de Riesgos'!$A$27</c:f>
              <c:strCache>
                <c:ptCount val="1"/>
                <c:pt idx="0">
                  <c:v>FALSO</c:v>
                </c:pt>
              </c:strCache>
            </c:strRef>
          </c:tx>
          <c:spPr>
            <a:ln w="25400" cap="rnd">
              <a:noFill/>
              <a:round/>
            </a:ln>
            <a:effectLst/>
          </c:spPr>
          <c:marker>
            <c:symbol val="circle"/>
            <c:size val="5"/>
            <c:spPr>
              <a:solidFill>
                <a:schemeClr val="accent2">
                  <a:lumMod val="80000"/>
                  <a:lumOff val="20000"/>
                </a:schemeClr>
              </a:solidFill>
              <a:ln w="9525">
                <a:solidFill>
                  <a:schemeClr val="accent2">
                    <a:lumMod val="80000"/>
                    <a:lumOff val="20000"/>
                  </a:schemeClr>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dLblPos val="t"/>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layout/>
                <c15:showLeaderLines val="0"/>
              </c:ext>
            </c:extLst>
          </c:dLbls>
          <c:xVal>
            <c:numRef>
              <c:f>'Mapa de Riesgos'!$F$27</c:f>
            </c:numRef>
          </c:xVal>
          <c:yVal>
            <c:numRef>
              <c:f>'Mapa de Riesgos'!$H$27</c:f>
              <c:numCache>
                <c:formatCode>General</c:formatCode>
                <c:ptCount val="1"/>
                <c:pt idx="0">
                  <c:v>0</c:v>
                </c:pt>
              </c:numCache>
            </c:numRef>
          </c:yVal>
          <c:smooth val="0"/>
          <c:extLst xmlns:c16r2="http://schemas.microsoft.com/office/drawing/2015/06/chart">
            <c:ext xmlns:c16="http://schemas.microsoft.com/office/drawing/2014/chart" uri="{C3380CC4-5D6E-409C-BE32-E72D297353CC}">
              <c16:uniqueId val="{0000000D-9C89-4006-B4DC-3ED289466D5F}"/>
            </c:ext>
          </c:extLst>
        </c:ser>
        <c:ser>
          <c:idx val="14"/>
          <c:order val="14"/>
          <c:tx>
            <c:strRef>
              <c:f>'Mapa de Riesgos'!$A$28</c:f>
              <c:strCache>
                <c:ptCount val="1"/>
                <c:pt idx="0">
                  <c:v>FALSO</c:v>
                </c:pt>
              </c:strCache>
            </c:strRef>
          </c:tx>
          <c:spPr>
            <a:ln w="25400" cap="rnd">
              <a:noFill/>
              <a:round/>
            </a:ln>
            <a:effectLst/>
          </c:spPr>
          <c:marker>
            <c:symbol val="circle"/>
            <c:size val="5"/>
            <c:spPr>
              <a:solidFill>
                <a:schemeClr val="accent3">
                  <a:lumMod val="80000"/>
                  <a:lumOff val="20000"/>
                </a:schemeClr>
              </a:solidFill>
              <a:ln w="9525">
                <a:solidFill>
                  <a:schemeClr val="accent3">
                    <a:lumMod val="80000"/>
                    <a:lumOff val="20000"/>
                  </a:schemeClr>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dLblPos val="t"/>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layout/>
                <c15:showLeaderLines val="0"/>
              </c:ext>
            </c:extLst>
          </c:dLbls>
          <c:xVal>
            <c:numRef>
              <c:f>'Mapa de Riesgos'!$F$28</c:f>
            </c:numRef>
          </c:xVal>
          <c:yVal>
            <c:numRef>
              <c:f>'Mapa de Riesgos'!$H$28</c:f>
              <c:numCache>
                <c:formatCode>General</c:formatCode>
                <c:ptCount val="1"/>
                <c:pt idx="0">
                  <c:v>0</c:v>
                </c:pt>
              </c:numCache>
            </c:numRef>
          </c:yVal>
          <c:smooth val="0"/>
          <c:extLst xmlns:c16r2="http://schemas.microsoft.com/office/drawing/2015/06/chart">
            <c:ext xmlns:c16="http://schemas.microsoft.com/office/drawing/2014/chart" uri="{C3380CC4-5D6E-409C-BE32-E72D297353CC}">
              <c16:uniqueId val="{0000000E-9C89-4006-B4DC-3ED289466D5F}"/>
            </c:ext>
          </c:extLst>
        </c:ser>
        <c:ser>
          <c:idx val="15"/>
          <c:order val="15"/>
          <c:tx>
            <c:strRef>
              <c:f>'Mapa de Riesgos'!$A$29</c:f>
              <c:strCache>
                <c:ptCount val="1"/>
                <c:pt idx="0">
                  <c:v>FALSO</c:v>
                </c:pt>
              </c:strCache>
            </c:strRef>
          </c:tx>
          <c:spPr>
            <a:ln w="25400" cap="rnd">
              <a:noFill/>
              <a:round/>
            </a:ln>
            <a:effectLst/>
          </c:spPr>
          <c:marker>
            <c:symbol val="circle"/>
            <c:size val="5"/>
            <c:spPr>
              <a:solidFill>
                <a:schemeClr val="accent4">
                  <a:lumMod val="80000"/>
                  <a:lumOff val="20000"/>
                </a:schemeClr>
              </a:solidFill>
              <a:ln w="9525">
                <a:solidFill>
                  <a:schemeClr val="accent4">
                    <a:lumMod val="80000"/>
                    <a:lumOff val="20000"/>
                  </a:schemeClr>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dLblPos val="t"/>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layout/>
                <c15:showLeaderLines val="0"/>
              </c:ext>
            </c:extLst>
          </c:dLbls>
          <c:xVal>
            <c:numRef>
              <c:f>'Mapa de Riesgos'!$F$29</c:f>
            </c:numRef>
          </c:xVal>
          <c:yVal>
            <c:numRef>
              <c:f>'Mapa de Riesgos'!$H$29</c:f>
              <c:numCache>
                <c:formatCode>General</c:formatCode>
                <c:ptCount val="1"/>
                <c:pt idx="0">
                  <c:v>0</c:v>
                </c:pt>
              </c:numCache>
            </c:numRef>
          </c:yVal>
          <c:smooth val="0"/>
          <c:extLst xmlns:c16r2="http://schemas.microsoft.com/office/drawing/2015/06/chart">
            <c:ext xmlns:c16="http://schemas.microsoft.com/office/drawing/2014/chart" uri="{C3380CC4-5D6E-409C-BE32-E72D297353CC}">
              <c16:uniqueId val="{0000000F-9C89-4006-B4DC-3ED289466D5F}"/>
            </c:ext>
          </c:extLst>
        </c:ser>
        <c:ser>
          <c:idx val="16"/>
          <c:order val="16"/>
          <c:tx>
            <c:strRef>
              <c:f>'Mapa de Riesgos'!$A$30</c:f>
              <c:strCache>
                <c:ptCount val="1"/>
                <c:pt idx="0">
                  <c:v>FALSO</c:v>
                </c:pt>
              </c:strCache>
            </c:strRef>
          </c:tx>
          <c:spPr>
            <a:ln w="25400" cap="rnd">
              <a:noFill/>
              <a:round/>
            </a:ln>
            <a:effectLst/>
          </c:spPr>
          <c:marker>
            <c:symbol val="circle"/>
            <c:size val="5"/>
            <c:spPr>
              <a:solidFill>
                <a:schemeClr val="accent5">
                  <a:lumMod val="80000"/>
                  <a:lumOff val="20000"/>
                </a:schemeClr>
              </a:solidFill>
              <a:ln w="9525">
                <a:solidFill>
                  <a:schemeClr val="accent5">
                    <a:lumMod val="80000"/>
                    <a:lumOff val="20000"/>
                  </a:schemeClr>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dLblPos val="t"/>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layout/>
                <c15:showLeaderLines val="0"/>
              </c:ext>
            </c:extLst>
          </c:dLbls>
          <c:xVal>
            <c:numRef>
              <c:f>'Mapa de Riesgos'!$F$30</c:f>
            </c:numRef>
          </c:xVal>
          <c:yVal>
            <c:numRef>
              <c:f>'Mapa de Riesgos'!$H$30</c:f>
              <c:numCache>
                <c:formatCode>General</c:formatCode>
                <c:ptCount val="1"/>
                <c:pt idx="0">
                  <c:v>0</c:v>
                </c:pt>
              </c:numCache>
            </c:numRef>
          </c:yVal>
          <c:smooth val="0"/>
          <c:extLst xmlns:c16r2="http://schemas.microsoft.com/office/drawing/2015/06/chart">
            <c:ext xmlns:c16="http://schemas.microsoft.com/office/drawing/2014/chart" uri="{C3380CC4-5D6E-409C-BE32-E72D297353CC}">
              <c16:uniqueId val="{00000010-9C89-4006-B4DC-3ED289466D5F}"/>
            </c:ext>
          </c:extLst>
        </c:ser>
        <c:ser>
          <c:idx val="17"/>
          <c:order val="17"/>
          <c:tx>
            <c:strRef>
              <c:f>'Mapa de Riesgos'!$A$31</c:f>
              <c:strCache>
                <c:ptCount val="1"/>
                <c:pt idx="0">
                  <c:v>FALSO</c:v>
                </c:pt>
              </c:strCache>
            </c:strRef>
          </c:tx>
          <c:spPr>
            <a:ln w="25400" cap="rnd">
              <a:noFill/>
              <a:round/>
            </a:ln>
            <a:effectLst/>
          </c:spPr>
          <c:marker>
            <c:symbol val="circle"/>
            <c:size val="5"/>
            <c:spPr>
              <a:solidFill>
                <a:schemeClr val="accent6">
                  <a:lumMod val="80000"/>
                  <a:lumOff val="20000"/>
                </a:schemeClr>
              </a:solidFill>
              <a:ln w="9525">
                <a:solidFill>
                  <a:schemeClr val="accent6">
                    <a:lumMod val="80000"/>
                    <a:lumOff val="20000"/>
                  </a:schemeClr>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dLblPos val="t"/>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layout/>
                <c15:showLeaderLines val="0"/>
              </c:ext>
            </c:extLst>
          </c:dLbls>
          <c:xVal>
            <c:numRef>
              <c:f>'Mapa de Riesgos'!$F$31</c:f>
            </c:numRef>
          </c:xVal>
          <c:yVal>
            <c:numRef>
              <c:f>'Mapa de Riesgos'!$H$31</c:f>
              <c:numCache>
                <c:formatCode>General</c:formatCode>
                <c:ptCount val="1"/>
                <c:pt idx="0">
                  <c:v>0</c:v>
                </c:pt>
              </c:numCache>
            </c:numRef>
          </c:yVal>
          <c:smooth val="0"/>
          <c:extLst xmlns:c16r2="http://schemas.microsoft.com/office/drawing/2015/06/chart">
            <c:ext xmlns:c16="http://schemas.microsoft.com/office/drawing/2014/chart" uri="{C3380CC4-5D6E-409C-BE32-E72D297353CC}">
              <c16:uniqueId val="{00000011-9C89-4006-B4DC-3ED289466D5F}"/>
            </c:ext>
          </c:extLst>
        </c:ser>
        <c:ser>
          <c:idx val="18"/>
          <c:order val="18"/>
          <c:tx>
            <c:strRef>
              <c:f>'Mapa de Riesgos'!$A$32</c:f>
              <c:strCache>
                <c:ptCount val="1"/>
                <c:pt idx="0">
                  <c:v>FALSO</c:v>
                </c:pt>
              </c:strCache>
            </c:strRef>
          </c:tx>
          <c:spPr>
            <a:ln w="25400" cap="rnd">
              <a:noFill/>
              <a:round/>
            </a:ln>
            <a:effectLst/>
          </c:spPr>
          <c:marker>
            <c:symbol val="circle"/>
            <c:size val="5"/>
            <c:spPr>
              <a:solidFill>
                <a:schemeClr val="accent1">
                  <a:lumMod val="80000"/>
                </a:schemeClr>
              </a:solidFill>
              <a:ln w="9525">
                <a:solidFill>
                  <a:schemeClr val="accent1">
                    <a:lumMod val="80000"/>
                  </a:schemeClr>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dLblPos val="t"/>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layout/>
                <c15:showLeaderLines val="0"/>
              </c:ext>
            </c:extLst>
          </c:dLbls>
          <c:xVal>
            <c:numRef>
              <c:f>'Mapa de Riesgos'!$F$32</c:f>
            </c:numRef>
          </c:xVal>
          <c:yVal>
            <c:numRef>
              <c:f>'Mapa de Riesgos'!$H$32</c:f>
              <c:numCache>
                <c:formatCode>General</c:formatCode>
                <c:ptCount val="1"/>
                <c:pt idx="0">
                  <c:v>0</c:v>
                </c:pt>
              </c:numCache>
            </c:numRef>
          </c:yVal>
          <c:smooth val="0"/>
          <c:extLst xmlns:c16r2="http://schemas.microsoft.com/office/drawing/2015/06/chart">
            <c:ext xmlns:c16="http://schemas.microsoft.com/office/drawing/2014/chart" uri="{C3380CC4-5D6E-409C-BE32-E72D297353CC}">
              <c16:uniqueId val="{00000012-9C89-4006-B4DC-3ED289466D5F}"/>
            </c:ext>
          </c:extLst>
        </c:ser>
        <c:ser>
          <c:idx val="19"/>
          <c:order val="19"/>
          <c:tx>
            <c:strRef>
              <c:f>'Mapa de Riesgos'!$A$33</c:f>
              <c:strCache>
                <c:ptCount val="1"/>
                <c:pt idx="0">
                  <c:v>FALSO</c:v>
                </c:pt>
              </c:strCache>
            </c:strRef>
          </c:tx>
          <c:spPr>
            <a:ln w="25400" cap="rnd">
              <a:noFill/>
              <a:round/>
            </a:ln>
            <a:effectLst/>
          </c:spPr>
          <c:marker>
            <c:symbol val="circle"/>
            <c:size val="5"/>
            <c:spPr>
              <a:solidFill>
                <a:schemeClr val="accent2">
                  <a:lumMod val="80000"/>
                </a:schemeClr>
              </a:solidFill>
              <a:ln w="9525">
                <a:solidFill>
                  <a:schemeClr val="accent2">
                    <a:lumMod val="80000"/>
                  </a:schemeClr>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dLblPos val="t"/>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layout/>
                <c15:showLeaderLines val="0"/>
              </c:ext>
            </c:extLst>
          </c:dLbls>
          <c:xVal>
            <c:numRef>
              <c:f>'Mapa de Riesgos'!$F$33</c:f>
            </c:numRef>
          </c:xVal>
          <c:yVal>
            <c:numRef>
              <c:f>'Mapa de Riesgos'!$H$33</c:f>
              <c:numCache>
                <c:formatCode>General</c:formatCode>
                <c:ptCount val="1"/>
                <c:pt idx="0">
                  <c:v>0</c:v>
                </c:pt>
              </c:numCache>
            </c:numRef>
          </c:yVal>
          <c:smooth val="0"/>
          <c:extLst xmlns:c16r2="http://schemas.microsoft.com/office/drawing/2015/06/chart">
            <c:ext xmlns:c16="http://schemas.microsoft.com/office/drawing/2014/chart" uri="{C3380CC4-5D6E-409C-BE32-E72D297353CC}">
              <c16:uniqueId val="{00000013-9C89-4006-B4DC-3ED289466D5F}"/>
            </c:ext>
          </c:extLst>
        </c:ser>
        <c:dLbls>
          <c:dLblPos val="t"/>
          <c:showLegendKey val="0"/>
          <c:showVal val="1"/>
          <c:showCatName val="0"/>
          <c:showSerName val="0"/>
          <c:showPercent val="0"/>
          <c:showBubbleSize val="0"/>
        </c:dLbls>
        <c:axId val="-991025952"/>
        <c:axId val="-991019424"/>
      </c:scatterChart>
      <c:valAx>
        <c:axId val="-991025952"/>
        <c:scaling>
          <c:orientation val="minMax"/>
          <c:max val="1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800" b="0" i="0" u="none" strike="noStrike" kern="1200" baseline="0">
                    <a:solidFill>
                      <a:srgbClr val="C00000"/>
                    </a:solidFill>
                    <a:latin typeface="+mn-lt"/>
                    <a:ea typeface="+mn-ea"/>
                    <a:cs typeface="+mn-cs"/>
                  </a:defRPr>
                </a:pPr>
                <a:r>
                  <a:rPr lang="es-MX" sz="1800">
                    <a:solidFill>
                      <a:srgbClr val="C00000"/>
                    </a:solidFill>
                  </a:rPr>
                  <a:t>GRADO DE IMPACTO</a:t>
                </a:r>
              </a:p>
            </c:rich>
          </c:tx>
          <c:layout/>
          <c:overlay val="0"/>
          <c:spPr>
            <a:noFill/>
            <a:ln>
              <a:noFill/>
            </a:ln>
            <a:effectLst/>
          </c:spPr>
          <c:txPr>
            <a:bodyPr rot="0" spcFirstLastPara="1" vertOverflow="ellipsis" vert="horz" wrap="square" anchor="ctr" anchorCtr="1"/>
            <a:lstStyle/>
            <a:p>
              <a:pPr>
                <a:defRPr sz="1800" b="0" i="0" u="none" strike="noStrike" kern="1200" baseline="0">
                  <a:solidFill>
                    <a:srgbClr val="C00000"/>
                  </a:solidFill>
                  <a:latin typeface="+mn-lt"/>
                  <a:ea typeface="+mn-ea"/>
                  <a:cs typeface="+mn-cs"/>
                </a:defRPr>
              </a:pPr>
              <a:endParaRPr lang="es-MX"/>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991019424"/>
        <c:crosses val="autoZero"/>
        <c:crossBetween val="midCat"/>
        <c:majorUnit val="1"/>
      </c:valAx>
      <c:valAx>
        <c:axId val="-991019424"/>
        <c:scaling>
          <c:orientation val="minMax"/>
          <c:max val="1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800" b="0" i="0" u="none" strike="noStrike" kern="1200" baseline="0">
                    <a:solidFill>
                      <a:srgbClr val="C00000"/>
                    </a:solidFill>
                    <a:latin typeface="+mn-lt"/>
                    <a:ea typeface="+mn-ea"/>
                    <a:cs typeface="+mn-cs"/>
                  </a:defRPr>
                </a:pPr>
                <a:r>
                  <a:rPr lang="es-MX" sz="1800" b="0">
                    <a:solidFill>
                      <a:srgbClr val="C00000"/>
                    </a:solidFill>
                  </a:rPr>
                  <a:t>PROBABILIDAD DE</a:t>
                </a:r>
              </a:p>
              <a:p>
                <a:pPr>
                  <a:defRPr sz="1800">
                    <a:solidFill>
                      <a:srgbClr val="C00000"/>
                    </a:solidFill>
                  </a:defRPr>
                </a:pPr>
                <a:r>
                  <a:rPr lang="es-MX" sz="1800" b="0">
                    <a:solidFill>
                      <a:srgbClr val="C00000"/>
                    </a:solidFill>
                  </a:rPr>
                  <a:t>OCURRENCIA</a:t>
                </a:r>
              </a:p>
            </c:rich>
          </c:tx>
          <c:layout/>
          <c:overlay val="0"/>
          <c:spPr>
            <a:noFill/>
            <a:ln>
              <a:noFill/>
            </a:ln>
            <a:effectLst/>
          </c:spPr>
          <c:txPr>
            <a:bodyPr rot="-5400000" spcFirstLastPara="1" vertOverflow="ellipsis" vert="horz" wrap="square" anchor="ctr" anchorCtr="1"/>
            <a:lstStyle/>
            <a:p>
              <a:pPr>
                <a:defRPr sz="1800" b="0" i="0" u="none" strike="noStrike" kern="1200" baseline="0">
                  <a:solidFill>
                    <a:srgbClr val="C00000"/>
                  </a:solidFill>
                  <a:latin typeface="+mn-lt"/>
                  <a:ea typeface="+mn-ea"/>
                  <a:cs typeface="+mn-cs"/>
                </a:defRPr>
              </a:pPr>
              <a:endParaRPr lang="es-MX"/>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991025952"/>
        <c:crosses val="autoZero"/>
        <c:crossBetween val="midCat"/>
      </c:valAx>
      <c:spPr>
        <a:blipFill>
          <a:blip xmlns:r="http://schemas.openxmlformats.org/officeDocument/2006/relationships" r:embed="rId3"/>
          <a:stretch>
            <a:fillRect/>
          </a:stretch>
        </a:blipFill>
        <a:ln>
          <a:noFill/>
        </a:ln>
        <a:effectLst/>
      </c:spPr>
    </c:plotArea>
    <c:plotVisOnly val="1"/>
    <c:dispBlanksAs val="zero"/>
    <c:showDLblsOverMax val="0"/>
  </c:chart>
  <c:spPr>
    <a:noFill/>
    <a:ln w="9525" cap="flat" cmpd="sng" algn="ctr">
      <a:solidFill>
        <a:srgbClr val="C00000"/>
      </a:solidFill>
      <a:round/>
    </a:ln>
    <a:effectLst/>
  </c:spPr>
  <c:txPr>
    <a:bodyPr/>
    <a:lstStyle/>
    <a:p>
      <a:pPr>
        <a:defRPr/>
      </a:pPr>
      <a:endParaRPr lang="es-MX"/>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1" i="0" u="none" strike="noStrike" kern="1200" spc="0" baseline="0">
                <a:solidFill>
                  <a:srgbClr val="C00000"/>
                </a:solidFill>
                <a:latin typeface="Cambria" panose="02040503050406030204" pitchFamily="18" charset="0"/>
                <a:ea typeface="Cambria" panose="02040503050406030204" pitchFamily="18" charset="0"/>
                <a:cs typeface="+mn-cs"/>
              </a:defRPr>
            </a:pPr>
            <a:r>
              <a:rPr lang="en-US" sz="2000" b="1">
                <a:solidFill>
                  <a:srgbClr val="C00000"/>
                </a:solidFill>
                <a:latin typeface="Cambria" panose="02040503050406030204" pitchFamily="18" charset="0"/>
                <a:ea typeface="Cambria" panose="02040503050406030204" pitchFamily="18" charset="0"/>
              </a:rPr>
              <a:t>MAPA</a:t>
            </a:r>
            <a:r>
              <a:rPr lang="en-US" sz="2000" b="1" baseline="0">
                <a:solidFill>
                  <a:srgbClr val="C00000"/>
                </a:solidFill>
                <a:latin typeface="Cambria" panose="02040503050406030204" pitchFamily="18" charset="0"/>
                <a:ea typeface="Cambria" panose="02040503050406030204" pitchFamily="18" charset="0"/>
              </a:rPr>
              <a:t> DE RIESGOS</a:t>
            </a:r>
          </a:p>
          <a:p>
            <a:pPr>
              <a:defRPr sz="2000" b="1">
                <a:solidFill>
                  <a:srgbClr val="C00000"/>
                </a:solidFill>
                <a:latin typeface="Cambria" panose="02040503050406030204" pitchFamily="18" charset="0"/>
                <a:ea typeface="Cambria" panose="02040503050406030204" pitchFamily="18" charset="0"/>
              </a:defRPr>
            </a:pPr>
            <a:r>
              <a:rPr lang="en-US" sz="1600" b="1" baseline="0">
                <a:solidFill>
                  <a:srgbClr val="C00000"/>
                </a:solidFill>
                <a:latin typeface="Cambria" panose="02040503050406030204" pitchFamily="18" charset="0"/>
                <a:ea typeface="Cambria" panose="02040503050406030204" pitchFamily="18" charset="0"/>
              </a:rPr>
              <a:t>Segundo Trimestre</a:t>
            </a:r>
          </a:p>
        </c:rich>
      </c:tx>
      <c:layout/>
      <c:overlay val="0"/>
      <c:spPr>
        <a:noFill/>
        <a:ln>
          <a:noFill/>
        </a:ln>
        <a:effectLst/>
      </c:spPr>
      <c:txPr>
        <a:bodyPr rot="0" spcFirstLastPara="1" vertOverflow="ellipsis" vert="horz" wrap="square" anchor="ctr" anchorCtr="1"/>
        <a:lstStyle/>
        <a:p>
          <a:pPr>
            <a:defRPr sz="2000" b="1" i="0" u="none" strike="noStrike" kern="1200" spc="0" baseline="0">
              <a:solidFill>
                <a:srgbClr val="C00000"/>
              </a:solidFill>
              <a:latin typeface="Cambria" panose="02040503050406030204" pitchFamily="18" charset="0"/>
              <a:ea typeface="Cambria" panose="02040503050406030204" pitchFamily="18" charset="0"/>
              <a:cs typeface="+mn-cs"/>
            </a:defRPr>
          </a:pPr>
          <a:endParaRPr lang="es-MX"/>
        </a:p>
      </c:txPr>
    </c:title>
    <c:autoTitleDeleted val="0"/>
    <c:plotArea>
      <c:layout/>
      <c:scatterChart>
        <c:scatterStyle val="lineMarker"/>
        <c:varyColors val="0"/>
        <c:ser>
          <c:idx val="0"/>
          <c:order val="0"/>
          <c:tx>
            <c:strRef>
              <c:f>'Mapa de Riesgos'!$A$41</c:f>
              <c:strCache>
                <c:ptCount val="1"/>
                <c:pt idx="0">
                  <c:v>2022_1</c:v>
                </c:pt>
              </c:strCache>
            </c:strRef>
          </c:tx>
          <c:spPr>
            <a:ln w="25400" cap="rnd">
              <a:noFill/>
              <a:round/>
            </a:ln>
            <a:effectLst/>
          </c:spPr>
          <c:marker>
            <c:symbol val="circle"/>
            <c:size val="5"/>
            <c:spPr>
              <a:solidFill>
                <a:schemeClr val="accent1"/>
              </a:solidFill>
              <a:ln w="9525">
                <a:solidFill>
                  <a:schemeClr val="accent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dLblPos val="t"/>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layout/>
                <c15:showLeaderLines val="0"/>
              </c:ext>
            </c:extLst>
          </c:dLbls>
          <c:xVal>
            <c:numRef>
              <c:f>'Mapa de Riesgos'!$F$41</c:f>
            </c:numRef>
          </c:xVal>
          <c:yVal>
            <c:numRef>
              <c:f>'Mapa de Riesgos'!$H$41</c:f>
              <c:numCache>
                <c:formatCode>General</c:formatCode>
                <c:ptCount val="1"/>
                <c:pt idx="0">
                  <c:v>0</c:v>
                </c:pt>
              </c:numCache>
            </c:numRef>
          </c:yVal>
          <c:smooth val="0"/>
          <c:extLst xmlns:c16r2="http://schemas.microsoft.com/office/drawing/2015/06/chart">
            <c:ext xmlns:c16="http://schemas.microsoft.com/office/drawing/2014/chart" uri="{C3380CC4-5D6E-409C-BE32-E72D297353CC}">
              <c16:uniqueId val="{00000000-11CD-4B81-A456-BA2BE5A46075}"/>
            </c:ext>
          </c:extLst>
        </c:ser>
        <c:ser>
          <c:idx val="1"/>
          <c:order val="1"/>
          <c:tx>
            <c:strRef>
              <c:f>'Mapa de Riesgos'!$A$42</c:f>
              <c:strCache>
                <c:ptCount val="1"/>
                <c:pt idx="0">
                  <c:v>FALSO</c:v>
                </c:pt>
              </c:strCache>
            </c:strRef>
          </c:tx>
          <c:spPr>
            <a:ln w="25400" cap="rnd">
              <a:noFill/>
              <a:round/>
            </a:ln>
            <a:effectLst/>
          </c:spPr>
          <c:marker>
            <c:symbol val="circle"/>
            <c:size val="5"/>
            <c:spPr>
              <a:solidFill>
                <a:schemeClr val="accent2"/>
              </a:solidFill>
              <a:ln w="9525">
                <a:solidFill>
                  <a:schemeClr val="accent2"/>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dLblPos val="t"/>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layout/>
                <c15:showLeaderLines val="0"/>
              </c:ext>
            </c:extLst>
          </c:dLbls>
          <c:xVal>
            <c:numRef>
              <c:f>'Mapa de Riesgos'!$F$42</c:f>
            </c:numRef>
          </c:xVal>
          <c:yVal>
            <c:numRef>
              <c:f>'Mapa de Riesgos'!$H$42</c:f>
              <c:numCache>
                <c:formatCode>General</c:formatCode>
                <c:ptCount val="1"/>
                <c:pt idx="0">
                  <c:v>0</c:v>
                </c:pt>
              </c:numCache>
            </c:numRef>
          </c:yVal>
          <c:smooth val="0"/>
          <c:extLst xmlns:c16r2="http://schemas.microsoft.com/office/drawing/2015/06/chart">
            <c:ext xmlns:c16="http://schemas.microsoft.com/office/drawing/2014/chart" uri="{C3380CC4-5D6E-409C-BE32-E72D297353CC}">
              <c16:uniqueId val="{00000001-11CD-4B81-A456-BA2BE5A46075}"/>
            </c:ext>
          </c:extLst>
        </c:ser>
        <c:ser>
          <c:idx val="2"/>
          <c:order val="2"/>
          <c:tx>
            <c:strRef>
              <c:f>'Mapa de Riesgos'!$A$43</c:f>
              <c:strCache>
                <c:ptCount val="1"/>
                <c:pt idx="0">
                  <c:v>FALSO</c:v>
                </c:pt>
              </c:strCache>
            </c:strRef>
          </c:tx>
          <c:spPr>
            <a:ln w="25400" cap="rnd">
              <a:noFill/>
              <a:round/>
            </a:ln>
            <a:effectLst/>
          </c:spPr>
          <c:marker>
            <c:symbol val="circle"/>
            <c:size val="5"/>
            <c:spPr>
              <a:solidFill>
                <a:schemeClr val="accent3"/>
              </a:solidFill>
              <a:ln w="9525">
                <a:solidFill>
                  <a:schemeClr val="accent3"/>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dLblPos val="t"/>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layout/>
                <c15:showLeaderLines val="0"/>
              </c:ext>
            </c:extLst>
          </c:dLbls>
          <c:xVal>
            <c:numRef>
              <c:f>'Mapa de Riesgos'!$F$43</c:f>
            </c:numRef>
          </c:xVal>
          <c:yVal>
            <c:numRef>
              <c:f>'Mapa de Riesgos'!$H$43</c:f>
              <c:numCache>
                <c:formatCode>General</c:formatCode>
                <c:ptCount val="1"/>
                <c:pt idx="0">
                  <c:v>0</c:v>
                </c:pt>
              </c:numCache>
            </c:numRef>
          </c:yVal>
          <c:smooth val="0"/>
          <c:extLst xmlns:c16r2="http://schemas.microsoft.com/office/drawing/2015/06/chart">
            <c:ext xmlns:c16="http://schemas.microsoft.com/office/drawing/2014/chart" uri="{C3380CC4-5D6E-409C-BE32-E72D297353CC}">
              <c16:uniqueId val="{00000002-11CD-4B81-A456-BA2BE5A46075}"/>
            </c:ext>
          </c:extLst>
        </c:ser>
        <c:ser>
          <c:idx val="3"/>
          <c:order val="3"/>
          <c:tx>
            <c:strRef>
              <c:f>'Mapa de Riesgos'!$A$44</c:f>
              <c:strCache>
                <c:ptCount val="1"/>
                <c:pt idx="0">
                  <c:v>FALSO</c:v>
                </c:pt>
              </c:strCache>
            </c:strRef>
          </c:tx>
          <c:spPr>
            <a:ln w="25400" cap="rnd">
              <a:noFill/>
              <a:round/>
            </a:ln>
            <a:effectLst/>
          </c:spPr>
          <c:marker>
            <c:symbol val="circle"/>
            <c:size val="5"/>
            <c:spPr>
              <a:solidFill>
                <a:schemeClr val="accent4"/>
              </a:solidFill>
              <a:ln w="9525">
                <a:solidFill>
                  <a:schemeClr val="accent4"/>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dLblPos val="t"/>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layout/>
                <c15:showLeaderLines val="0"/>
              </c:ext>
            </c:extLst>
          </c:dLbls>
          <c:xVal>
            <c:numRef>
              <c:f>'Mapa de Riesgos'!$F$44</c:f>
            </c:numRef>
          </c:xVal>
          <c:yVal>
            <c:numRef>
              <c:f>'Mapa de Riesgos'!$H$44</c:f>
              <c:numCache>
                <c:formatCode>General</c:formatCode>
                <c:ptCount val="1"/>
                <c:pt idx="0">
                  <c:v>0</c:v>
                </c:pt>
              </c:numCache>
            </c:numRef>
          </c:yVal>
          <c:smooth val="0"/>
          <c:extLst xmlns:c16r2="http://schemas.microsoft.com/office/drawing/2015/06/chart">
            <c:ext xmlns:c16="http://schemas.microsoft.com/office/drawing/2014/chart" uri="{C3380CC4-5D6E-409C-BE32-E72D297353CC}">
              <c16:uniqueId val="{00000003-11CD-4B81-A456-BA2BE5A46075}"/>
            </c:ext>
          </c:extLst>
        </c:ser>
        <c:ser>
          <c:idx val="4"/>
          <c:order val="4"/>
          <c:tx>
            <c:strRef>
              <c:f>'Mapa de Riesgos'!$A$45</c:f>
              <c:strCache>
                <c:ptCount val="1"/>
                <c:pt idx="0">
                  <c:v>FALSO</c:v>
                </c:pt>
              </c:strCache>
            </c:strRef>
          </c:tx>
          <c:spPr>
            <a:ln w="25400" cap="rnd">
              <a:noFill/>
              <a:round/>
            </a:ln>
            <a:effectLst/>
          </c:spPr>
          <c:marker>
            <c:symbol val="circle"/>
            <c:size val="5"/>
            <c:spPr>
              <a:solidFill>
                <a:schemeClr val="accent5"/>
              </a:solidFill>
              <a:ln w="9525">
                <a:solidFill>
                  <a:schemeClr val="accent5"/>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dLblPos val="t"/>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layout/>
                <c15:showLeaderLines val="0"/>
              </c:ext>
            </c:extLst>
          </c:dLbls>
          <c:xVal>
            <c:numRef>
              <c:f>'Mapa de Riesgos'!$F$45</c:f>
            </c:numRef>
          </c:xVal>
          <c:yVal>
            <c:numRef>
              <c:f>'Mapa de Riesgos'!$H$45</c:f>
              <c:numCache>
                <c:formatCode>General</c:formatCode>
                <c:ptCount val="1"/>
                <c:pt idx="0">
                  <c:v>0</c:v>
                </c:pt>
              </c:numCache>
            </c:numRef>
          </c:yVal>
          <c:smooth val="0"/>
          <c:extLst xmlns:c16r2="http://schemas.microsoft.com/office/drawing/2015/06/chart">
            <c:ext xmlns:c16="http://schemas.microsoft.com/office/drawing/2014/chart" uri="{C3380CC4-5D6E-409C-BE32-E72D297353CC}">
              <c16:uniqueId val="{00000004-11CD-4B81-A456-BA2BE5A46075}"/>
            </c:ext>
          </c:extLst>
        </c:ser>
        <c:ser>
          <c:idx val="5"/>
          <c:order val="5"/>
          <c:tx>
            <c:strRef>
              <c:f>'Mapa de Riesgos'!$A$46</c:f>
              <c:strCache>
                <c:ptCount val="1"/>
                <c:pt idx="0">
                  <c:v>FALSO</c:v>
                </c:pt>
              </c:strCache>
            </c:strRef>
          </c:tx>
          <c:spPr>
            <a:ln w="25400" cap="rnd">
              <a:noFill/>
              <a:round/>
            </a:ln>
            <a:effectLst/>
          </c:spPr>
          <c:marker>
            <c:symbol val="circle"/>
            <c:size val="5"/>
            <c:spPr>
              <a:solidFill>
                <a:schemeClr val="accent6"/>
              </a:solidFill>
              <a:ln w="9525">
                <a:solidFill>
                  <a:schemeClr val="accent6"/>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dLblPos val="t"/>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layout/>
                <c15:showLeaderLines val="0"/>
              </c:ext>
            </c:extLst>
          </c:dLbls>
          <c:xVal>
            <c:numRef>
              <c:f>'Mapa de Riesgos'!$F$46</c:f>
            </c:numRef>
          </c:xVal>
          <c:yVal>
            <c:numRef>
              <c:f>'Mapa de Riesgos'!$H$46</c:f>
              <c:numCache>
                <c:formatCode>General</c:formatCode>
                <c:ptCount val="1"/>
                <c:pt idx="0">
                  <c:v>0</c:v>
                </c:pt>
              </c:numCache>
            </c:numRef>
          </c:yVal>
          <c:smooth val="0"/>
          <c:extLst xmlns:c16r2="http://schemas.microsoft.com/office/drawing/2015/06/chart">
            <c:ext xmlns:c16="http://schemas.microsoft.com/office/drawing/2014/chart" uri="{C3380CC4-5D6E-409C-BE32-E72D297353CC}">
              <c16:uniqueId val="{00000005-11CD-4B81-A456-BA2BE5A46075}"/>
            </c:ext>
          </c:extLst>
        </c:ser>
        <c:ser>
          <c:idx val="6"/>
          <c:order val="6"/>
          <c:tx>
            <c:strRef>
              <c:f>'Mapa de Riesgos'!$A$47</c:f>
              <c:strCache>
                <c:ptCount val="1"/>
                <c:pt idx="0">
                  <c:v>FALSO</c:v>
                </c:pt>
              </c:strCache>
            </c:strRef>
          </c:tx>
          <c:spPr>
            <a:ln w="25400" cap="rnd">
              <a:noFill/>
              <a:round/>
            </a:ln>
            <a:effectLst/>
          </c:spPr>
          <c:marker>
            <c:symbol val="circle"/>
            <c:size val="5"/>
            <c:spPr>
              <a:solidFill>
                <a:schemeClr val="accent1">
                  <a:lumMod val="60000"/>
                </a:schemeClr>
              </a:solidFill>
              <a:ln w="9525">
                <a:solidFill>
                  <a:schemeClr val="accent1">
                    <a:lumMod val="60000"/>
                  </a:schemeClr>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dLblPos val="t"/>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layout/>
                <c15:showLeaderLines val="0"/>
              </c:ext>
            </c:extLst>
          </c:dLbls>
          <c:xVal>
            <c:numRef>
              <c:f>'Mapa de Riesgos'!$F$47</c:f>
            </c:numRef>
          </c:xVal>
          <c:yVal>
            <c:numRef>
              <c:f>'Mapa de Riesgos'!$H$47</c:f>
              <c:numCache>
                <c:formatCode>General</c:formatCode>
                <c:ptCount val="1"/>
                <c:pt idx="0">
                  <c:v>0</c:v>
                </c:pt>
              </c:numCache>
            </c:numRef>
          </c:yVal>
          <c:smooth val="0"/>
          <c:extLst xmlns:c16r2="http://schemas.microsoft.com/office/drawing/2015/06/chart">
            <c:ext xmlns:c16="http://schemas.microsoft.com/office/drawing/2014/chart" uri="{C3380CC4-5D6E-409C-BE32-E72D297353CC}">
              <c16:uniqueId val="{00000006-11CD-4B81-A456-BA2BE5A46075}"/>
            </c:ext>
          </c:extLst>
        </c:ser>
        <c:ser>
          <c:idx val="7"/>
          <c:order val="7"/>
          <c:tx>
            <c:strRef>
              <c:f>'Mapa de Riesgos'!$A$48</c:f>
              <c:strCache>
                <c:ptCount val="1"/>
                <c:pt idx="0">
                  <c:v>FALSO</c:v>
                </c:pt>
              </c:strCache>
            </c:strRef>
          </c:tx>
          <c:spPr>
            <a:ln w="25400" cap="rnd">
              <a:noFill/>
              <a:round/>
            </a:ln>
            <a:effectLst/>
          </c:spPr>
          <c:marker>
            <c:symbol val="circle"/>
            <c:size val="5"/>
            <c:spPr>
              <a:solidFill>
                <a:schemeClr val="accent2">
                  <a:lumMod val="60000"/>
                </a:schemeClr>
              </a:solidFill>
              <a:ln w="9525">
                <a:solidFill>
                  <a:schemeClr val="accent2">
                    <a:lumMod val="60000"/>
                  </a:schemeClr>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dLblPos val="t"/>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layout/>
                <c15:showLeaderLines val="0"/>
              </c:ext>
            </c:extLst>
          </c:dLbls>
          <c:xVal>
            <c:numRef>
              <c:f>'Mapa de Riesgos'!$F$48</c:f>
            </c:numRef>
          </c:xVal>
          <c:yVal>
            <c:numRef>
              <c:f>'Mapa de Riesgos'!$H$48</c:f>
              <c:numCache>
                <c:formatCode>General</c:formatCode>
                <c:ptCount val="1"/>
                <c:pt idx="0">
                  <c:v>0</c:v>
                </c:pt>
              </c:numCache>
            </c:numRef>
          </c:yVal>
          <c:smooth val="0"/>
          <c:extLst xmlns:c16r2="http://schemas.microsoft.com/office/drawing/2015/06/chart">
            <c:ext xmlns:c16="http://schemas.microsoft.com/office/drawing/2014/chart" uri="{C3380CC4-5D6E-409C-BE32-E72D297353CC}">
              <c16:uniqueId val="{00000007-11CD-4B81-A456-BA2BE5A46075}"/>
            </c:ext>
          </c:extLst>
        </c:ser>
        <c:ser>
          <c:idx val="8"/>
          <c:order val="8"/>
          <c:tx>
            <c:strRef>
              <c:f>'Mapa de Riesgos'!$A$49</c:f>
              <c:strCache>
                <c:ptCount val="1"/>
                <c:pt idx="0">
                  <c:v>FALSO</c:v>
                </c:pt>
              </c:strCache>
            </c:strRef>
          </c:tx>
          <c:spPr>
            <a:ln w="25400" cap="rnd">
              <a:noFill/>
              <a:round/>
            </a:ln>
            <a:effectLst/>
          </c:spPr>
          <c:marker>
            <c:symbol val="circle"/>
            <c:size val="5"/>
            <c:spPr>
              <a:solidFill>
                <a:schemeClr val="accent3">
                  <a:lumMod val="60000"/>
                </a:schemeClr>
              </a:solidFill>
              <a:ln w="9525">
                <a:solidFill>
                  <a:schemeClr val="accent3">
                    <a:lumMod val="60000"/>
                  </a:schemeClr>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dLblPos val="t"/>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layout/>
                <c15:showLeaderLines val="0"/>
              </c:ext>
            </c:extLst>
          </c:dLbls>
          <c:xVal>
            <c:numRef>
              <c:f>'Mapa de Riesgos'!$F$49</c:f>
            </c:numRef>
          </c:xVal>
          <c:yVal>
            <c:numRef>
              <c:f>'Mapa de Riesgos'!$H$49</c:f>
              <c:numCache>
                <c:formatCode>General</c:formatCode>
                <c:ptCount val="1"/>
                <c:pt idx="0">
                  <c:v>0</c:v>
                </c:pt>
              </c:numCache>
            </c:numRef>
          </c:yVal>
          <c:smooth val="0"/>
          <c:extLst xmlns:c16r2="http://schemas.microsoft.com/office/drawing/2015/06/chart">
            <c:ext xmlns:c16="http://schemas.microsoft.com/office/drawing/2014/chart" uri="{C3380CC4-5D6E-409C-BE32-E72D297353CC}">
              <c16:uniqueId val="{00000008-11CD-4B81-A456-BA2BE5A46075}"/>
            </c:ext>
          </c:extLst>
        </c:ser>
        <c:ser>
          <c:idx val="9"/>
          <c:order val="9"/>
          <c:tx>
            <c:strRef>
              <c:f>'Mapa de Riesgos'!$A$50</c:f>
              <c:strCache>
                <c:ptCount val="1"/>
                <c:pt idx="0">
                  <c:v>FALSO</c:v>
                </c:pt>
              </c:strCache>
            </c:strRef>
          </c:tx>
          <c:spPr>
            <a:ln w="25400" cap="rnd">
              <a:noFill/>
              <a:round/>
            </a:ln>
            <a:effectLst/>
          </c:spPr>
          <c:marker>
            <c:symbol val="circle"/>
            <c:size val="5"/>
            <c:spPr>
              <a:solidFill>
                <a:schemeClr val="accent4">
                  <a:lumMod val="60000"/>
                </a:schemeClr>
              </a:solidFill>
              <a:ln w="9525">
                <a:solidFill>
                  <a:schemeClr val="accent4">
                    <a:lumMod val="60000"/>
                  </a:schemeClr>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dLblPos val="t"/>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layout/>
                <c15:showLeaderLines val="0"/>
              </c:ext>
            </c:extLst>
          </c:dLbls>
          <c:xVal>
            <c:numRef>
              <c:f>'Mapa de Riesgos'!$F$50</c:f>
            </c:numRef>
          </c:xVal>
          <c:yVal>
            <c:numRef>
              <c:f>'Mapa de Riesgos'!$H$50</c:f>
              <c:numCache>
                <c:formatCode>General</c:formatCode>
                <c:ptCount val="1"/>
                <c:pt idx="0">
                  <c:v>0</c:v>
                </c:pt>
              </c:numCache>
            </c:numRef>
          </c:yVal>
          <c:smooth val="0"/>
          <c:extLst xmlns:c16r2="http://schemas.microsoft.com/office/drawing/2015/06/chart">
            <c:ext xmlns:c16="http://schemas.microsoft.com/office/drawing/2014/chart" uri="{C3380CC4-5D6E-409C-BE32-E72D297353CC}">
              <c16:uniqueId val="{00000009-11CD-4B81-A456-BA2BE5A46075}"/>
            </c:ext>
          </c:extLst>
        </c:ser>
        <c:ser>
          <c:idx val="10"/>
          <c:order val="10"/>
          <c:tx>
            <c:strRef>
              <c:f>'Mapa de Riesgos'!$A$51</c:f>
              <c:strCache>
                <c:ptCount val="1"/>
                <c:pt idx="0">
                  <c:v>FALSO</c:v>
                </c:pt>
              </c:strCache>
            </c:strRef>
          </c:tx>
          <c:spPr>
            <a:ln w="25400" cap="rnd">
              <a:noFill/>
              <a:round/>
            </a:ln>
            <a:effectLst/>
          </c:spPr>
          <c:marker>
            <c:symbol val="circle"/>
            <c:size val="5"/>
            <c:spPr>
              <a:solidFill>
                <a:schemeClr val="accent5">
                  <a:lumMod val="60000"/>
                </a:schemeClr>
              </a:solidFill>
              <a:ln w="9525">
                <a:solidFill>
                  <a:schemeClr val="accent5">
                    <a:lumMod val="60000"/>
                  </a:schemeClr>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dLblPos val="t"/>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layout/>
                <c15:showLeaderLines val="0"/>
              </c:ext>
            </c:extLst>
          </c:dLbls>
          <c:xVal>
            <c:numRef>
              <c:f>'Mapa de Riesgos'!$F$51</c:f>
            </c:numRef>
          </c:xVal>
          <c:yVal>
            <c:numRef>
              <c:f>'Mapa de Riesgos'!$H$51</c:f>
              <c:numCache>
                <c:formatCode>General</c:formatCode>
                <c:ptCount val="1"/>
                <c:pt idx="0">
                  <c:v>0</c:v>
                </c:pt>
              </c:numCache>
            </c:numRef>
          </c:yVal>
          <c:smooth val="0"/>
          <c:extLst xmlns:c16r2="http://schemas.microsoft.com/office/drawing/2015/06/chart">
            <c:ext xmlns:c16="http://schemas.microsoft.com/office/drawing/2014/chart" uri="{C3380CC4-5D6E-409C-BE32-E72D297353CC}">
              <c16:uniqueId val="{0000000A-11CD-4B81-A456-BA2BE5A46075}"/>
            </c:ext>
          </c:extLst>
        </c:ser>
        <c:ser>
          <c:idx val="11"/>
          <c:order val="11"/>
          <c:tx>
            <c:strRef>
              <c:f>'Mapa de Riesgos'!$A$52</c:f>
              <c:strCache>
                <c:ptCount val="1"/>
                <c:pt idx="0">
                  <c:v>FALSO</c:v>
                </c:pt>
              </c:strCache>
            </c:strRef>
          </c:tx>
          <c:spPr>
            <a:ln w="25400" cap="rnd">
              <a:noFill/>
              <a:round/>
            </a:ln>
            <a:effectLst/>
          </c:spPr>
          <c:marker>
            <c:symbol val="circle"/>
            <c:size val="5"/>
            <c:spPr>
              <a:solidFill>
                <a:schemeClr val="accent6">
                  <a:lumMod val="60000"/>
                </a:schemeClr>
              </a:solidFill>
              <a:ln w="9525">
                <a:solidFill>
                  <a:schemeClr val="accent6">
                    <a:lumMod val="60000"/>
                  </a:schemeClr>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dLblPos val="t"/>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layout/>
                <c15:showLeaderLines val="0"/>
              </c:ext>
            </c:extLst>
          </c:dLbls>
          <c:xVal>
            <c:numRef>
              <c:f>'Mapa de Riesgos'!$F$52</c:f>
            </c:numRef>
          </c:xVal>
          <c:yVal>
            <c:numRef>
              <c:f>'Mapa de Riesgos'!$H$52</c:f>
              <c:numCache>
                <c:formatCode>General</c:formatCode>
                <c:ptCount val="1"/>
                <c:pt idx="0">
                  <c:v>0</c:v>
                </c:pt>
              </c:numCache>
            </c:numRef>
          </c:yVal>
          <c:smooth val="0"/>
          <c:extLst xmlns:c16r2="http://schemas.microsoft.com/office/drawing/2015/06/chart">
            <c:ext xmlns:c16="http://schemas.microsoft.com/office/drawing/2014/chart" uri="{C3380CC4-5D6E-409C-BE32-E72D297353CC}">
              <c16:uniqueId val="{0000000B-11CD-4B81-A456-BA2BE5A46075}"/>
            </c:ext>
          </c:extLst>
        </c:ser>
        <c:ser>
          <c:idx val="12"/>
          <c:order val="12"/>
          <c:tx>
            <c:strRef>
              <c:f>'Mapa de Riesgos'!$A$53</c:f>
              <c:strCache>
                <c:ptCount val="1"/>
                <c:pt idx="0">
                  <c:v>FALSO</c:v>
                </c:pt>
              </c:strCache>
            </c:strRef>
          </c:tx>
          <c:spPr>
            <a:ln w="25400" cap="rnd">
              <a:noFill/>
              <a:round/>
            </a:ln>
            <a:effectLst/>
          </c:spPr>
          <c:marker>
            <c:symbol val="circle"/>
            <c:size val="5"/>
            <c:spPr>
              <a:solidFill>
                <a:schemeClr val="accent1">
                  <a:lumMod val="80000"/>
                  <a:lumOff val="20000"/>
                </a:schemeClr>
              </a:solidFill>
              <a:ln w="9525">
                <a:solidFill>
                  <a:schemeClr val="accent1">
                    <a:lumMod val="80000"/>
                    <a:lumOff val="20000"/>
                  </a:schemeClr>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dLblPos val="t"/>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layout/>
                <c15:showLeaderLines val="0"/>
              </c:ext>
            </c:extLst>
          </c:dLbls>
          <c:xVal>
            <c:numRef>
              <c:f>'Mapa de Riesgos'!$F$53</c:f>
            </c:numRef>
          </c:xVal>
          <c:yVal>
            <c:numRef>
              <c:f>'Mapa de Riesgos'!$H$53</c:f>
              <c:numCache>
                <c:formatCode>General</c:formatCode>
                <c:ptCount val="1"/>
                <c:pt idx="0">
                  <c:v>0</c:v>
                </c:pt>
              </c:numCache>
            </c:numRef>
          </c:yVal>
          <c:smooth val="0"/>
          <c:extLst xmlns:c16r2="http://schemas.microsoft.com/office/drawing/2015/06/chart">
            <c:ext xmlns:c16="http://schemas.microsoft.com/office/drawing/2014/chart" uri="{C3380CC4-5D6E-409C-BE32-E72D297353CC}">
              <c16:uniqueId val="{0000000C-11CD-4B81-A456-BA2BE5A46075}"/>
            </c:ext>
          </c:extLst>
        </c:ser>
        <c:ser>
          <c:idx val="13"/>
          <c:order val="13"/>
          <c:tx>
            <c:strRef>
              <c:f>'Mapa de Riesgos'!$A$54</c:f>
              <c:strCache>
                <c:ptCount val="1"/>
                <c:pt idx="0">
                  <c:v>FALSO</c:v>
                </c:pt>
              </c:strCache>
            </c:strRef>
          </c:tx>
          <c:spPr>
            <a:ln w="25400" cap="rnd">
              <a:noFill/>
              <a:round/>
            </a:ln>
            <a:effectLst/>
          </c:spPr>
          <c:marker>
            <c:symbol val="circle"/>
            <c:size val="5"/>
            <c:spPr>
              <a:solidFill>
                <a:schemeClr val="accent2">
                  <a:lumMod val="80000"/>
                  <a:lumOff val="20000"/>
                </a:schemeClr>
              </a:solidFill>
              <a:ln w="9525">
                <a:solidFill>
                  <a:schemeClr val="accent2">
                    <a:lumMod val="80000"/>
                    <a:lumOff val="20000"/>
                  </a:schemeClr>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dLblPos val="t"/>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layout/>
                <c15:showLeaderLines val="0"/>
              </c:ext>
            </c:extLst>
          </c:dLbls>
          <c:xVal>
            <c:numRef>
              <c:f>'Mapa de Riesgos'!$F$54</c:f>
            </c:numRef>
          </c:xVal>
          <c:yVal>
            <c:numRef>
              <c:f>'Mapa de Riesgos'!$H$54</c:f>
              <c:numCache>
                <c:formatCode>General</c:formatCode>
                <c:ptCount val="1"/>
                <c:pt idx="0">
                  <c:v>0</c:v>
                </c:pt>
              </c:numCache>
            </c:numRef>
          </c:yVal>
          <c:smooth val="0"/>
          <c:extLst xmlns:c16r2="http://schemas.microsoft.com/office/drawing/2015/06/chart">
            <c:ext xmlns:c16="http://schemas.microsoft.com/office/drawing/2014/chart" uri="{C3380CC4-5D6E-409C-BE32-E72D297353CC}">
              <c16:uniqueId val="{0000000D-11CD-4B81-A456-BA2BE5A46075}"/>
            </c:ext>
          </c:extLst>
        </c:ser>
        <c:ser>
          <c:idx val="14"/>
          <c:order val="14"/>
          <c:tx>
            <c:strRef>
              <c:f>'Mapa de Riesgos'!$A$55</c:f>
              <c:strCache>
                <c:ptCount val="1"/>
                <c:pt idx="0">
                  <c:v>FALSO</c:v>
                </c:pt>
              </c:strCache>
            </c:strRef>
          </c:tx>
          <c:spPr>
            <a:ln w="25400" cap="rnd">
              <a:noFill/>
              <a:round/>
            </a:ln>
            <a:effectLst/>
          </c:spPr>
          <c:marker>
            <c:symbol val="circle"/>
            <c:size val="5"/>
            <c:spPr>
              <a:solidFill>
                <a:schemeClr val="accent3">
                  <a:lumMod val="80000"/>
                  <a:lumOff val="20000"/>
                </a:schemeClr>
              </a:solidFill>
              <a:ln w="9525">
                <a:solidFill>
                  <a:schemeClr val="accent3">
                    <a:lumMod val="80000"/>
                    <a:lumOff val="20000"/>
                  </a:schemeClr>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dLblPos val="t"/>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layout/>
                <c15:showLeaderLines val="0"/>
              </c:ext>
            </c:extLst>
          </c:dLbls>
          <c:xVal>
            <c:numRef>
              <c:f>'Mapa de Riesgos'!$F$55</c:f>
            </c:numRef>
          </c:xVal>
          <c:yVal>
            <c:numRef>
              <c:f>'Mapa de Riesgos'!$H$55</c:f>
              <c:numCache>
                <c:formatCode>General</c:formatCode>
                <c:ptCount val="1"/>
                <c:pt idx="0">
                  <c:v>0</c:v>
                </c:pt>
              </c:numCache>
            </c:numRef>
          </c:yVal>
          <c:smooth val="0"/>
          <c:extLst xmlns:c16r2="http://schemas.microsoft.com/office/drawing/2015/06/chart">
            <c:ext xmlns:c16="http://schemas.microsoft.com/office/drawing/2014/chart" uri="{C3380CC4-5D6E-409C-BE32-E72D297353CC}">
              <c16:uniqueId val="{0000000E-11CD-4B81-A456-BA2BE5A46075}"/>
            </c:ext>
          </c:extLst>
        </c:ser>
        <c:ser>
          <c:idx val="15"/>
          <c:order val="15"/>
          <c:tx>
            <c:strRef>
              <c:f>'Mapa de Riesgos'!$A$56</c:f>
              <c:strCache>
                <c:ptCount val="1"/>
                <c:pt idx="0">
                  <c:v>FALSO</c:v>
                </c:pt>
              </c:strCache>
            </c:strRef>
          </c:tx>
          <c:spPr>
            <a:ln w="25400" cap="rnd">
              <a:noFill/>
              <a:round/>
            </a:ln>
            <a:effectLst/>
          </c:spPr>
          <c:marker>
            <c:symbol val="circle"/>
            <c:size val="5"/>
            <c:spPr>
              <a:solidFill>
                <a:schemeClr val="accent4">
                  <a:lumMod val="80000"/>
                  <a:lumOff val="20000"/>
                </a:schemeClr>
              </a:solidFill>
              <a:ln w="9525">
                <a:solidFill>
                  <a:schemeClr val="accent4">
                    <a:lumMod val="80000"/>
                    <a:lumOff val="20000"/>
                  </a:schemeClr>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dLblPos val="t"/>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layout/>
                <c15:showLeaderLines val="0"/>
              </c:ext>
            </c:extLst>
          </c:dLbls>
          <c:xVal>
            <c:numRef>
              <c:f>'Mapa de Riesgos'!$F$56</c:f>
            </c:numRef>
          </c:xVal>
          <c:yVal>
            <c:numRef>
              <c:f>'Mapa de Riesgos'!$H$56</c:f>
              <c:numCache>
                <c:formatCode>General</c:formatCode>
                <c:ptCount val="1"/>
                <c:pt idx="0">
                  <c:v>0</c:v>
                </c:pt>
              </c:numCache>
            </c:numRef>
          </c:yVal>
          <c:smooth val="0"/>
          <c:extLst xmlns:c16r2="http://schemas.microsoft.com/office/drawing/2015/06/chart">
            <c:ext xmlns:c16="http://schemas.microsoft.com/office/drawing/2014/chart" uri="{C3380CC4-5D6E-409C-BE32-E72D297353CC}">
              <c16:uniqueId val="{0000000F-11CD-4B81-A456-BA2BE5A46075}"/>
            </c:ext>
          </c:extLst>
        </c:ser>
        <c:ser>
          <c:idx val="16"/>
          <c:order val="16"/>
          <c:tx>
            <c:strRef>
              <c:f>'Mapa de Riesgos'!$A$57</c:f>
              <c:strCache>
                <c:ptCount val="1"/>
                <c:pt idx="0">
                  <c:v>FALSO</c:v>
                </c:pt>
              </c:strCache>
            </c:strRef>
          </c:tx>
          <c:spPr>
            <a:ln w="25400" cap="rnd">
              <a:noFill/>
              <a:round/>
            </a:ln>
            <a:effectLst/>
          </c:spPr>
          <c:marker>
            <c:symbol val="circle"/>
            <c:size val="5"/>
            <c:spPr>
              <a:solidFill>
                <a:schemeClr val="accent5">
                  <a:lumMod val="80000"/>
                  <a:lumOff val="20000"/>
                </a:schemeClr>
              </a:solidFill>
              <a:ln w="9525">
                <a:solidFill>
                  <a:schemeClr val="accent5">
                    <a:lumMod val="80000"/>
                    <a:lumOff val="20000"/>
                  </a:schemeClr>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dLblPos val="t"/>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layout/>
                <c15:showLeaderLines val="0"/>
              </c:ext>
            </c:extLst>
          </c:dLbls>
          <c:xVal>
            <c:numRef>
              <c:f>'Mapa de Riesgos'!$F$57</c:f>
            </c:numRef>
          </c:xVal>
          <c:yVal>
            <c:numRef>
              <c:f>'Mapa de Riesgos'!$H$57</c:f>
              <c:numCache>
                <c:formatCode>General</c:formatCode>
                <c:ptCount val="1"/>
                <c:pt idx="0">
                  <c:v>0</c:v>
                </c:pt>
              </c:numCache>
            </c:numRef>
          </c:yVal>
          <c:smooth val="0"/>
          <c:extLst xmlns:c16r2="http://schemas.microsoft.com/office/drawing/2015/06/chart">
            <c:ext xmlns:c16="http://schemas.microsoft.com/office/drawing/2014/chart" uri="{C3380CC4-5D6E-409C-BE32-E72D297353CC}">
              <c16:uniqueId val="{00000010-11CD-4B81-A456-BA2BE5A46075}"/>
            </c:ext>
          </c:extLst>
        </c:ser>
        <c:ser>
          <c:idx val="17"/>
          <c:order val="17"/>
          <c:tx>
            <c:strRef>
              <c:f>'Mapa de Riesgos'!$A$58</c:f>
              <c:strCache>
                <c:ptCount val="1"/>
                <c:pt idx="0">
                  <c:v>FALSO</c:v>
                </c:pt>
              </c:strCache>
            </c:strRef>
          </c:tx>
          <c:spPr>
            <a:ln w="25400" cap="rnd">
              <a:noFill/>
              <a:round/>
            </a:ln>
            <a:effectLst/>
          </c:spPr>
          <c:marker>
            <c:symbol val="circle"/>
            <c:size val="5"/>
            <c:spPr>
              <a:solidFill>
                <a:schemeClr val="accent6">
                  <a:lumMod val="80000"/>
                  <a:lumOff val="20000"/>
                </a:schemeClr>
              </a:solidFill>
              <a:ln w="9525">
                <a:solidFill>
                  <a:schemeClr val="accent6">
                    <a:lumMod val="80000"/>
                    <a:lumOff val="20000"/>
                  </a:schemeClr>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dLblPos val="t"/>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layout/>
                <c15:showLeaderLines val="0"/>
              </c:ext>
            </c:extLst>
          </c:dLbls>
          <c:xVal>
            <c:numRef>
              <c:f>'Mapa de Riesgos'!$F$58</c:f>
            </c:numRef>
          </c:xVal>
          <c:yVal>
            <c:numRef>
              <c:f>'Mapa de Riesgos'!$H$58</c:f>
              <c:numCache>
                <c:formatCode>General</c:formatCode>
                <c:ptCount val="1"/>
                <c:pt idx="0">
                  <c:v>0</c:v>
                </c:pt>
              </c:numCache>
            </c:numRef>
          </c:yVal>
          <c:smooth val="0"/>
          <c:extLst xmlns:c16r2="http://schemas.microsoft.com/office/drawing/2015/06/chart">
            <c:ext xmlns:c16="http://schemas.microsoft.com/office/drawing/2014/chart" uri="{C3380CC4-5D6E-409C-BE32-E72D297353CC}">
              <c16:uniqueId val="{00000011-11CD-4B81-A456-BA2BE5A46075}"/>
            </c:ext>
          </c:extLst>
        </c:ser>
        <c:ser>
          <c:idx val="18"/>
          <c:order val="18"/>
          <c:tx>
            <c:strRef>
              <c:f>'Mapa de Riesgos'!$A$59</c:f>
              <c:strCache>
                <c:ptCount val="1"/>
                <c:pt idx="0">
                  <c:v>FALSO</c:v>
                </c:pt>
              </c:strCache>
            </c:strRef>
          </c:tx>
          <c:spPr>
            <a:ln w="25400" cap="rnd">
              <a:noFill/>
              <a:round/>
            </a:ln>
            <a:effectLst/>
          </c:spPr>
          <c:marker>
            <c:symbol val="circle"/>
            <c:size val="5"/>
            <c:spPr>
              <a:solidFill>
                <a:schemeClr val="accent1">
                  <a:lumMod val="80000"/>
                </a:schemeClr>
              </a:solidFill>
              <a:ln w="9525">
                <a:solidFill>
                  <a:schemeClr val="accent1">
                    <a:lumMod val="80000"/>
                  </a:schemeClr>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dLblPos val="t"/>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layout/>
                <c15:showLeaderLines val="0"/>
              </c:ext>
            </c:extLst>
          </c:dLbls>
          <c:xVal>
            <c:numRef>
              <c:f>'Mapa de Riesgos'!$F$59</c:f>
            </c:numRef>
          </c:xVal>
          <c:yVal>
            <c:numRef>
              <c:f>'Mapa de Riesgos'!$H$59</c:f>
              <c:numCache>
                <c:formatCode>General</c:formatCode>
                <c:ptCount val="1"/>
                <c:pt idx="0">
                  <c:v>0</c:v>
                </c:pt>
              </c:numCache>
            </c:numRef>
          </c:yVal>
          <c:smooth val="0"/>
          <c:extLst xmlns:c16r2="http://schemas.microsoft.com/office/drawing/2015/06/chart">
            <c:ext xmlns:c16="http://schemas.microsoft.com/office/drawing/2014/chart" uri="{C3380CC4-5D6E-409C-BE32-E72D297353CC}">
              <c16:uniqueId val="{00000012-11CD-4B81-A456-BA2BE5A46075}"/>
            </c:ext>
          </c:extLst>
        </c:ser>
        <c:ser>
          <c:idx val="19"/>
          <c:order val="19"/>
          <c:tx>
            <c:strRef>
              <c:f>'Mapa de Riesgos'!$A$60</c:f>
              <c:strCache>
                <c:ptCount val="1"/>
                <c:pt idx="0">
                  <c:v>FALSO</c:v>
                </c:pt>
              </c:strCache>
            </c:strRef>
          </c:tx>
          <c:spPr>
            <a:ln w="25400" cap="rnd">
              <a:noFill/>
              <a:round/>
            </a:ln>
            <a:effectLst/>
          </c:spPr>
          <c:marker>
            <c:symbol val="circle"/>
            <c:size val="5"/>
            <c:spPr>
              <a:solidFill>
                <a:schemeClr val="accent2">
                  <a:lumMod val="80000"/>
                </a:schemeClr>
              </a:solidFill>
              <a:ln w="9525">
                <a:solidFill>
                  <a:schemeClr val="accent2">
                    <a:lumMod val="80000"/>
                  </a:schemeClr>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dLblPos val="t"/>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layout/>
                <c15:showLeaderLines val="0"/>
              </c:ext>
            </c:extLst>
          </c:dLbls>
          <c:xVal>
            <c:numRef>
              <c:f>'Mapa de Riesgos'!$F$60</c:f>
            </c:numRef>
          </c:xVal>
          <c:yVal>
            <c:numRef>
              <c:f>'Mapa de Riesgos'!$H$60</c:f>
              <c:numCache>
                <c:formatCode>General</c:formatCode>
                <c:ptCount val="1"/>
                <c:pt idx="0">
                  <c:v>0</c:v>
                </c:pt>
              </c:numCache>
            </c:numRef>
          </c:yVal>
          <c:smooth val="0"/>
          <c:extLst xmlns:c16r2="http://schemas.microsoft.com/office/drawing/2015/06/chart">
            <c:ext xmlns:c16="http://schemas.microsoft.com/office/drawing/2014/chart" uri="{C3380CC4-5D6E-409C-BE32-E72D297353CC}">
              <c16:uniqueId val="{00000013-11CD-4B81-A456-BA2BE5A46075}"/>
            </c:ext>
          </c:extLst>
        </c:ser>
        <c:dLbls>
          <c:dLblPos val="t"/>
          <c:showLegendKey val="0"/>
          <c:showVal val="1"/>
          <c:showCatName val="0"/>
          <c:showSerName val="0"/>
          <c:showPercent val="0"/>
          <c:showBubbleSize val="0"/>
        </c:dLbls>
        <c:axId val="-991018880"/>
        <c:axId val="-991018336"/>
      </c:scatterChart>
      <c:valAx>
        <c:axId val="-991018880"/>
        <c:scaling>
          <c:orientation val="minMax"/>
          <c:max val="1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800" b="0" i="0" u="none" strike="noStrike" kern="1200" baseline="0">
                    <a:solidFill>
                      <a:srgbClr val="C00000"/>
                    </a:solidFill>
                    <a:latin typeface="+mn-lt"/>
                    <a:ea typeface="+mn-ea"/>
                    <a:cs typeface="+mn-cs"/>
                  </a:defRPr>
                </a:pPr>
                <a:r>
                  <a:rPr lang="es-MX" sz="1800">
                    <a:solidFill>
                      <a:srgbClr val="C00000"/>
                    </a:solidFill>
                  </a:rPr>
                  <a:t>GRADO DE IMPACTO</a:t>
                </a:r>
              </a:p>
            </c:rich>
          </c:tx>
          <c:layout/>
          <c:overlay val="0"/>
          <c:spPr>
            <a:noFill/>
            <a:ln>
              <a:noFill/>
            </a:ln>
            <a:effectLst/>
          </c:spPr>
          <c:txPr>
            <a:bodyPr rot="0" spcFirstLastPara="1" vertOverflow="ellipsis" vert="horz" wrap="square" anchor="ctr" anchorCtr="1"/>
            <a:lstStyle/>
            <a:p>
              <a:pPr>
                <a:defRPr sz="1800" b="0" i="0" u="none" strike="noStrike" kern="1200" baseline="0">
                  <a:solidFill>
                    <a:srgbClr val="C00000"/>
                  </a:solidFill>
                  <a:latin typeface="+mn-lt"/>
                  <a:ea typeface="+mn-ea"/>
                  <a:cs typeface="+mn-cs"/>
                </a:defRPr>
              </a:pPr>
              <a:endParaRPr lang="es-MX"/>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991018336"/>
        <c:crosses val="autoZero"/>
        <c:crossBetween val="midCat"/>
        <c:majorUnit val="1"/>
      </c:valAx>
      <c:valAx>
        <c:axId val="-991018336"/>
        <c:scaling>
          <c:orientation val="minMax"/>
          <c:max val="1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800" b="0" i="0" u="none" strike="noStrike" kern="1200" baseline="0">
                    <a:solidFill>
                      <a:srgbClr val="C00000"/>
                    </a:solidFill>
                    <a:latin typeface="+mn-lt"/>
                    <a:ea typeface="+mn-ea"/>
                    <a:cs typeface="+mn-cs"/>
                  </a:defRPr>
                </a:pPr>
                <a:r>
                  <a:rPr lang="es-MX" sz="1800" b="0">
                    <a:solidFill>
                      <a:srgbClr val="C00000"/>
                    </a:solidFill>
                  </a:rPr>
                  <a:t>PROBABILIDAD DE</a:t>
                </a:r>
              </a:p>
              <a:p>
                <a:pPr>
                  <a:defRPr sz="1800">
                    <a:solidFill>
                      <a:srgbClr val="C00000"/>
                    </a:solidFill>
                  </a:defRPr>
                </a:pPr>
                <a:r>
                  <a:rPr lang="es-MX" sz="1800" b="0">
                    <a:solidFill>
                      <a:srgbClr val="C00000"/>
                    </a:solidFill>
                  </a:rPr>
                  <a:t>OCURRENCIA</a:t>
                </a:r>
              </a:p>
            </c:rich>
          </c:tx>
          <c:layout/>
          <c:overlay val="0"/>
          <c:spPr>
            <a:noFill/>
            <a:ln>
              <a:noFill/>
            </a:ln>
            <a:effectLst/>
          </c:spPr>
          <c:txPr>
            <a:bodyPr rot="-5400000" spcFirstLastPara="1" vertOverflow="ellipsis" vert="horz" wrap="square" anchor="ctr" anchorCtr="1"/>
            <a:lstStyle/>
            <a:p>
              <a:pPr>
                <a:defRPr sz="1800" b="0" i="0" u="none" strike="noStrike" kern="1200" baseline="0">
                  <a:solidFill>
                    <a:srgbClr val="C00000"/>
                  </a:solidFill>
                  <a:latin typeface="+mn-lt"/>
                  <a:ea typeface="+mn-ea"/>
                  <a:cs typeface="+mn-cs"/>
                </a:defRPr>
              </a:pPr>
              <a:endParaRPr lang="es-MX"/>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991018880"/>
        <c:crosses val="autoZero"/>
        <c:crossBetween val="midCat"/>
      </c:valAx>
      <c:spPr>
        <a:blipFill>
          <a:blip xmlns:r="http://schemas.openxmlformats.org/officeDocument/2006/relationships" r:embed="rId3"/>
          <a:stretch>
            <a:fillRect/>
          </a:stretch>
        </a:blipFill>
        <a:ln>
          <a:noFill/>
        </a:ln>
        <a:effectLst/>
      </c:spPr>
    </c:plotArea>
    <c:plotVisOnly val="1"/>
    <c:dispBlanksAs val="zero"/>
    <c:showDLblsOverMax val="0"/>
  </c:chart>
  <c:spPr>
    <a:noFill/>
    <a:ln w="9525" cap="flat" cmpd="sng" algn="ctr">
      <a:solidFill>
        <a:srgbClr val="C00000"/>
      </a:solidFill>
      <a:round/>
    </a:ln>
    <a:effectLst/>
  </c:spPr>
  <c:txPr>
    <a:bodyPr/>
    <a:lstStyle/>
    <a:p>
      <a:pPr>
        <a:defRPr/>
      </a:pPr>
      <a:endParaRPr lang="es-MX"/>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1" i="0" u="none" strike="noStrike" kern="1200" spc="0" baseline="0">
                <a:solidFill>
                  <a:srgbClr val="C00000"/>
                </a:solidFill>
                <a:latin typeface="Cambria" panose="02040503050406030204" pitchFamily="18" charset="0"/>
                <a:ea typeface="Cambria" panose="02040503050406030204" pitchFamily="18" charset="0"/>
                <a:cs typeface="+mn-cs"/>
              </a:defRPr>
            </a:pPr>
            <a:r>
              <a:rPr lang="en-US" sz="2000" b="1">
                <a:solidFill>
                  <a:srgbClr val="C00000"/>
                </a:solidFill>
                <a:latin typeface="Cambria" panose="02040503050406030204" pitchFamily="18" charset="0"/>
                <a:ea typeface="Cambria" panose="02040503050406030204" pitchFamily="18" charset="0"/>
              </a:rPr>
              <a:t>MAPA</a:t>
            </a:r>
            <a:r>
              <a:rPr lang="en-US" sz="2000" b="1" baseline="0">
                <a:solidFill>
                  <a:srgbClr val="C00000"/>
                </a:solidFill>
                <a:latin typeface="Cambria" panose="02040503050406030204" pitchFamily="18" charset="0"/>
                <a:ea typeface="Cambria" panose="02040503050406030204" pitchFamily="18" charset="0"/>
              </a:rPr>
              <a:t> DE RIESGOS</a:t>
            </a:r>
          </a:p>
          <a:p>
            <a:pPr>
              <a:defRPr sz="2000" b="1">
                <a:solidFill>
                  <a:srgbClr val="C00000"/>
                </a:solidFill>
                <a:latin typeface="Cambria" panose="02040503050406030204" pitchFamily="18" charset="0"/>
                <a:ea typeface="Cambria" panose="02040503050406030204" pitchFamily="18" charset="0"/>
              </a:defRPr>
            </a:pPr>
            <a:r>
              <a:rPr lang="en-US" sz="1600" b="1" baseline="0">
                <a:solidFill>
                  <a:srgbClr val="C00000"/>
                </a:solidFill>
                <a:latin typeface="Cambria" panose="02040503050406030204" pitchFamily="18" charset="0"/>
                <a:ea typeface="Cambria" panose="02040503050406030204" pitchFamily="18" charset="0"/>
              </a:rPr>
              <a:t>Tercer Trimestre</a:t>
            </a:r>
          </a:p>
        </c:rich>
      </c:tx>
      <c:overlay val="0"/>
      <c:spPr>
        <a:noFill/>
        <a:ln>
          <a:noFill/>
        </a:ln>
        <a:effectLst/>
      </c:spPr>
      <c:txPr>
        <a:bodyPr rot="0" spcFirstLastPara="1" vertOverflow="ellipsis" vert="horz" wrap="square" anchor="ctr" anchorCtr="1"/>
        <a:lstStyle/>
        <a:p>
          <a:pPr>
            <a:defRPr sz="2000" b="1" i="0" u="none" strike="noStrike" kern="1200" spc="0" baseline="0">
              <a:solidFill>
                <a:srgbClr val="C00000"/>
              </a:solidFill>
              <a:latin typeface="Cambria" panose="02040503050406030204" pitchFamily="18" charset="0"/>
              <a:ea typeface="Cambria" panose="02040503050406030204" pitchFamily="18" charset="0"/>
              <a:cs typeface="+mn-cs"/>
            </a:defRPr>
          </a:pPr>
          <a:endParaRPr lang="es-MX"/>
        </a:p>
      </c:txPr>
    </c:title>
    <c:autoTitleDeleted val="0"/>
    <c:plotArea>
      <c:layout/>
      <c:scatterChart>
        <c:scatterStyle val="lineMarker"/>
        <c:varyColors val="0"/>
        <c:ser>
          <c:idx val="0"/>
          <c:order val="0"/>
          <c:tx>
            <c:strRef>
              <c:f>'Mapa de Riesgos'!$A$68</c:f>
              <c:strCache>
                <c:ptCount val="1"/>
                <c:pt idx="0">
                  <c:v>2022_1</c:v>
                </c:pt>
              </c:strCache>
            </c:strRef>
          </c:tx>
          <c:spPr>
            <a:ln w="25400" cap="rnd">
              <a:noFill/>
              <a:round/>
            </a:ln>
            <a:effectLst/>
          </c:spPr>
          <c:marker>
            <c:symbol val="circle"/>
            <c:size val="5"/>
            <c:spPr>
              <a:solidFill>
                <a:schemeClr val="accent1"/>
              </a:solidFill>
              <a:ln w="9525">
                <a:solidFill>
                  <a:schemeClr val="accent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dLblPos val="t"/>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'Mapa de Riesgos'!$F$68</c:f>
            </c:numRef>
          </c:xVal>
          <c:yVal>
            <c:numRef>
              <c:f>'Mapa de Riesgos'!$H$68</c:f>
              <c:numCache>
                <c:formatCode>General</c:formatCode>
                <c:ptCount val="1"/>
                <c:pt idx="0">
                  <c:v>0</c:v>
                </c:pt>
              </c:numCache>
            </c:numRef>
          </c:yVal>
          <c:smooth val="0"/>
          <c:extLst xmlns:c16r2="http://schemas.microsoft.com/office/drawing/2015/06/chart">
            <c:ext xmlns:c16="http://schemas.microsoft.com/office/drawing/2014/chart" uri="{C3380CC4-5D6E-409C-BE32-E72D297353CC}">
              <c16:uniqueId val="{00000000-7206-4FD8-830C-11093558E595}"/>
            </c:ext>
          </c:extLst>
        </c:ser>
        <c:ser>
          <c:idx val="1"/>
          <c:order val="1"/>
          <c:tx>
            <c:strRef>
              <c:f>'Mapa de Riesgos'!$A$69</c:f>
              <c:strCache>
                <c:ptCount val="1"/>
                <c:pt idx="0">
                  <c:v>FALSO</c:v>
                </c:pt>
              </c:strCache>
            </c:strRef>
          </c:tx>
          <c:spPr>
            <a:ln w="25400" cap="rnd">
              <a:noFill/>
              <a:round/>
            </a:ln>
            <a:effectLst/>
          </c:spPr>
          <c:marker>
            <c:symbol val="circle"/>
            <c:size val="5"/>
            <c:spPr>
              <a:solidFill>
                <a:schemeClr val="accent2"/>
              </a:solidFill>
              <a:ln w="9525">
                <a:solidFill>
                  <a:schemeClr val="accent2"/>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dLblPos val="t"/>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'Mapa de Riesgos'!$F$69</c:f>
            </c:numRef>
          </c:xVal>
          <c:yVal>
            <c:numRef>
              <c:f>'Mapa de Riesgos'!$H$69</c:f>
              <c:numCache>
                <c:formatCode>General</c:formatCode>
                <c:ptCount val="1"/>
                <c:pt idx="0">
                  <c:v>0</c:v>
                </c:pt>
              </c:numCache>
            </c:numRef>
          </c:yVal>
          <c:smooth val="0"/>
          <c:extLst xmlns:c16r2="http://schemas.microsoft.com/office/drawing/2015/06/chart">
            <c:ext xmlns:c16="http://schemas.microsoft.com/office/drawing/2014/chart" uri="{C3380CC4-5D6E-409C-BE32-E72D297353CC}">
              <c16:uniqueId val="{00000001-7206-4FD8-830C-11093558E595}"/>
            </c:ext>
          </c:extLst>
        </c:ser>
        <c:ser>
          <c:idx val="2"/>
          <c:order val="2"/>
          <c:tx>
            <c:strRef>
              <c:f>'Mapa de Riesgos'!$A$70</c:f>
              <c:strCache>
                <c:ptCount val="1"/>
                <c:pt idx="0">
                  <c:v>FALSO</c:v>
                </c:pt>
              </c:strCache>
            </c:strRef>
          </c:tx>
          <c:spPr>
            <a:ln w="25400" cap="rnd">
              <a:noFill/>
              <a:round/>
            </a:ln>
            <a:effectLst/>
          </c:spPr>
          <c:marker>
            <c:symbol val="circle"/>
            <c:size val="5"/>
            <c:spPr>
              <a:solidFill>
                <a:schemeClr val="accent3"/>
              </a:solidFill>
              <a:ln w="9525">
                <a:solidFill>
                  <a:schemeClr val="accent3"/>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dLblPos val="t"/>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'Mapa de Riesgos'!$F$70</c:f>
            </c:numRef>
          </c:xVal>
          <c:yVal>
            <c:numRef>
              <c:f>'Mapa de Riesgos'!$H$70</c:f>
              <c:numCache>
                <c:formatCode>General</c:formatCode>
                <c:ptCount val="1"/>
                <c:pt idx="0">
                  <c:v>0</c:v>
                </c:pt>
              </c:numCache>
            </c:numRef>
          </c:yVal>
          <c:smooth val="0"/>
          <c:extLst xmlns:c16r2="http://schemas.microsoft.com/office/drawing/2015/06/chart">
            <c:ext xmlns:c16="http://schemas.microsoft.com/office/drawing/2014/chart" uri="{C3380CC4-5D6E-409C-BE32-E72D297353CC}">
              <c16:uniqueId val="{00000002-7206-4FD8-830C-11093558E595}"/>
            </c:ext>
          </c:extLst>
        </c:ser>
        <c:ser>
          <c:idx val="3"/>
          <c:order val="3"/>
          <c:tx>
            <c:strRef>
              <c:f>'Mapa de Riesgos'!$A$71</c:f>
              <c:strCache>
                <c:ptCount val="1"/>
                <c:pt idx="0">
                  <c:v>FALSO</c:v>
                </c:pt>
              </c:strCache>
            </c:strRef>
          </c:tx>
          <c:spPr>
            <a:ln w="25400" cap="rnd">
              <a:noFill/>
              <a:round/>
            </a:ln>
            <a:effectLst/>
          </c:spPr>
          <c:marker>
            <c:symbol val="circle"/>
            <c:size val="5"/>
            <c:spPr>
              <a:solidFill>
                <a:schemeClr val="accent4"/>
              </a:solidFill>
              <a:ln w="9525">
                <a:solidFill>
                  <a:schemeClr val="accent4"/>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dLblPos val="t"/>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'Mapa de Riesgos'!$F$71</c:f>
            </c:numRef>
          </c:xVal>
          <c:yVal>
            <c:numRef>
              <c:f>'Mapa de Riesgos'!$H$71</c:f>
              <c:numCache>
                <c:formatCode>General</c:formatCode>
                <c:ptCount val="1"/>
                <c:pt idx="0">
                  <c:v>0</c:v>
                </c:pt>
              </c:numCache>
            </c:numRef>
          </c:yVal>
          <c:smooth val="0"/>
          <c:extLst xmlns:c16r2="http://schemas.microsoft.com/office/drawing/2015/06/chart">
            <c:ext xmlns:c16="http://schemas.microsoft.com/office/drawing/2014/chart" uri="{C3380CC4-5D6E-409C-BE32-E72D297353CC}">
              <c16:uniqueId val="{00000003-7206-4FD8-830C-11093558E595}"/>
            </c:ext>
          </c:extLst>
        </c:ser>
        <c:ser>
          <c:idx val="4"/>
          <c:order val="4"/>
          <c:tx>
            <c:strRef>
              <c:f>'Mapa de Riesgos'!$A$72</c:f>
              <c:strCache>
                <c:ptCount val="1"/>
                <c:pt idx="0">
                  <c:v>FALSO</c:v>
                </c:pt>
              </c:strCache>
            </c:strRef>
          </c:tx>
          <c:spPr>
            <a:ln w="25400" cap="rnd">
              <a:noFill/>
              <a:round/>
            </a:ln>
            <a:effectLst/>
          </c:spPr>
          <c:marker>
            <c:symbol val="circle"/>
            <c:size val="5"/>
            <c:spPr>
              <a:solidFill>
                <a:schemeClr val="accent5"/>
              </a:solidFill>
              <a:ln w="9525">
                <a:solidFill>
                  <a:schemeClr val="accent5"/>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dLblPos val="t"/>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'Mapa de Riesgos'!$F$72</c:f>
            </c:numRef>
          </c:xVal>
          <c:yVal>
            <c:numRef>
              <c:f>'Mapa de Riesgos'!$H$72</c:f>
              <c:numCache>
                <c:formatCode>General</c:formatCode>
                <c:ptCount val="1"/>
                <c:pt idx="0">
                  <c:v>0</c:v>
                </c:pt>
              </c:numCache>
            </c:numRef>
          </c:yVal>
          <c:smooth val="0"/>
          <c:extLst xmlns:c16r2="http://schemas.microsoft.com/office/drawing/2015/06/chart">
            <c:ext xmlns:c16="http://schemas.microsoft.com/office/drawing/2014/chart" uri="{C3380CC4-5D6E-409C-BE32-E72D297353CC}">
              <c16:uniqueId val="{00000004-7206-4FD8-830C-11093558E595}"/>
            </c:ext>
          </c:extLst>
        </c:ser>
        <c:ser>
          <c:idx val="5"/>
          <c:order val="5"/>
          <c:tx>
            <c:strRef>
              <c:f>'Mapa de Riesgos'!$A$73</c:f>
              <c:strCache>
                <c:ptCount val="1"/>
                <c:pt idx="0">
                  <c:v>FALSO</c:v>
                </c:pt>
              </c:strCache>
            </c:strRef>
          </c:tx>
          <c:spPr>
            <a:ln w="25400" cap="rnd">
              <a:noFill/>
              <a:round/>
            </a:ln>
            <a:effectLst/>
          </c:spPr>
          <c:marker>
            <c:symbol val="circle"/>
            <c:size val="5"/>
            <c:spPr>
              <a:solidFill>
                <a:schemeClr val="accent6"/>
              </a:solidFill>
              <a:ln w="9525">
                <a:solidFill>
                  <a:schemeClr val="accent6"/>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dLblPos val="t"/>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'Mapa de Riesgos'!$F$73</c:f>
            </c:numRef>
          </c:xVal>
          <c:yVal>
            <c:numRef>
              <c:f>'Mapa de Riesgos'!$H$73</c:f>
              <c:numCache>
                <c:formatCode>General</c:formatCode>
                <c:ptCount val="1"/>
                <c:pt idx="0">
                  <c:v>0</c:v>
                </c:pt>
              </c:numCache>
            </c:numRef>
          </c:yVal>
          <c:smooth val="0"/>
          <c:extLst xmlns:c16r2="http://schemas.microsoft.com/office/drawing/2015/06/chart">
            <c:ext xmlns:c16="http://schemas.microsoft.com/office/drawing/2014/chart" uri="{C3380CC4-5D6E-409C-BE32-E72D297353CC}">
              <c16:uniqueId val="{00000005-7206-4FD8-830C-11093558E595}"/>
            </c:ext>
          </c:extLst>
        </c:ser>
        <c:ser>
          <c:idx val="6"/>
          <c:order val="6"/>
          <c:tx>
            <c:strRef>
              <c:f>'Mapa de Riesgos'!$A$74</c:f>
              <c:strCache>
                <c:ptCount val="1"/>
                <c:pt idx="0">
                  <c:v>FALSO</c:v>
                </c:pt>
              </c:strCache>
            </c:strRef>
          </c:tx>
          <c:spPr>
            <a:ln w="25400" cap="rnd">
              <a:noFill/>
              <a:round/>
            </a:ln>
            <a:effectLst/>
          </c:spPr>
          <c:marker>
            <c:symbol val="circle"/>
            <c:size val="5"/>
            <c:spPr>
              <a:solidFill>
                <a:schemeClr val="accent1">
                  <a:lumMod val="60000"/>
                </a:schemeClr>
              </a:solidFill>
              <a:ln w="9525">
                <a:solidFill>
                  <a:schemeClr val="accent1">
                    <a:lumMod val="60000"/>
                  </a:schemeClr>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dLblPos val="t"/>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'Mapa de Riesgos'!$F$74</c:f>
            </c:numRef>
          </c:xVal>
          <c:yVal>
            <c:numRef>
              <c:f>'Mapa de Riesgos'!$H$74</c:f>
              <c:numCache>
                <c:formatCode>General</c:formatCode>
                <c:ptCount val="1"/>
                <c:pt idx="0">
                  <c:v>0</c:v>
                </c:pt>
              </c:numCache>
            </c:numRef>
          </c:yVal>
          <c:smooth val="0"/>
          <c:extLst xmlns:c16r2="http://schemas.microsoft.com/office/drawing/2015/06/chart">
            <c:ext xmlns:c16="http://schemas.microsoft.com/office/drawing/2014/chart" uri="{C3380CC4-5D6E-409C-BE32-E72D297353CC}">
              <c16:uniqueId val="{00000006-7206-4FD8-830C-11093558E595}"/>
            </c:ext>
          </c:extLst>
        </c:ser>
        <c:ser>
          <c:idx val="7"/>
          <c:order val="7"/>
          <c:tx>
            <c:strRef>
              <c:f>'Mapa de Riesgos'!$A$75</c:f>
              <c:strCache>
                <c:ptCount val="1"/>
                <c:pt idx="0">
                  <c:v>FALSO</c:v>
                </c:pt>
              </c:strCache>
            </c:strRef>
          </c:tx>
          <c:spPr>
            <a:ln w="25400" cap="rnd">
              <a:noFill/>
              <a:round/>
            </a:ln>
            <a:effectLst/>
          </c:spPr>
          <c:marker>
            <c:symbol val="circle"/>
            <c:size val="5"/>
            <c:spPr>
              <a:solidFill>
                <a:schemeClr val="accent2">
                  <a:lumMod val="60000"/>
                </a:schemeClr>
              </a:solidFill>
              <a:ln w="9525">
                <a:solidFill>
                  <a:schemeClr val="accent2">
                    <a:lumMod val="60000"/>
                  </a:schemeClr>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dLblPos val="t"/>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'Mapa de Riesgos'!$F$75</c:f>
            </c:numRef>
          </c:xVal>
          <c:yVal>
            <c:numRef>
              <c:f>'Mapa de Riesgos'!$H$75</c:f>
              <c:numCache>
                <c:formatCode>General</c:formatCode>
                <c:ptCount val="1"/>
                <c:pt idx="0">
                  <c:v>0</c:v>
                </c:pt>
              </c:numCache>
            </c:numRef>
          </c:yVal>
          <c:smooth val="0"/>
          <c:extLst xmlns:c16r2="http://schemas.microsoft.com/office/drawing/2015/06/chart">
            <c:ext xmlns:c16="http://schemas.microsoft.com/office/drawing/2014/chart" uri="{C3380CC4-5D6E-409C-BE32-E72D297353CC}">
              <c16:uniqueId val="{00000007-7206-4FD8-830C-11093558E595}"/>
            </c:ext>
          </c:extLst>
        </c:ser>
        <c:ser>
          <c:idx val="8"/>
          <c:order val="8"/>
          <c:tx>
            <c:strRef>
              <c:f>'Mapa de Riesgos'!$A$76</c:f>
              <c:strCache>
                <c:ptCount val="1"/>
                <c:pt idx="0">
                  <c:v>FALSO</c:v>
                </c:pt>
              </c:strCache>
            </c:strRef>
          </c:tx>
          <c:spPr>
            <a:ln w="25400" cap="rnd">
              <a:noFill/>
              <a:round/>
            </a:ln>
            <a:effectLst/>
          </c:spPr>
          <c:marker>
            <c:symbol val="circle"/>
            <c:size val="5"/>
            <c:spPr>
              <a:solidFill>
                <a:schemeClr val="accent3">
                  <a:lumMod val="60000"/>
                </a:schemeClr>
              </a:solidFill>
              <a:ln w="9525">
                <a:solidFill>
                  <a:schemeClr val="accent3">
                    <a:lumMod val="60000"/>
                  </a:schemeClr>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dLblPos val="t"/>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'Mapa de Riesgos'!$F$76</c:f>
            </c:numRef>
          </c:xVal>
          <c:yVal>
            <c:numRef>
              <c:f>'Mapa de Riesgos'!$H$76</c:f>
              <c:numCache>
                <c:formatCode>General</c:formatCode>
                <c:ptCount val="1"/>
                <c:pt idx="0">
                  <c:v>0</c:v>
                </c:pt>
              </c:numCache>
            </c:numRef>
          </c:yVal>
          <c:smooth val="0"/>
          <c:extLst xmlns:c16r2="http://schemas.microsoft.com/office/drawing/2015/06/chart">
            <c:ext xmlns:c16="http://schemas.microsoft.com/office/drawing/2014/chart" uri="{C3380CC4-5D6E-409C-BE32-E72D297353CC}">
              <c16:uniqueId val="{00000008-7206-4FD8-830C-11093558E595}"/>
            </c:ext>
          </c:extLst>
        </c:ser>
        <c:ser>
          <c:idx val="9"/>
          <c:order val="9"/>
          <c:tx>
            <c:strRef>
              <c:f>'Mapa de Riesgos'!$A$77</c:f>
              <c:strCache>
                <c:ptCount val="1"/>
                <c:pt idx="0">
                  <c:v>FALSO</c:v>
                </c:pt>
              </c:strCache>
            </c:strRef>
          </c:tx>
          <c:spPr>
            <a:ln w="25400" cap="rnd">
              <a:noFill/>
              <a:round/>
            </a:ln>
            <a:effectLst/>
          </c:spPr>
          <c:marker>
            <c:symbol val="circle"/>
            <c:size val="5"/>
            <c:spPr>
              <a:solidFill>
                <a:schemeClr val="accent4">
                  <a:lumMod val="60000"/>
                </a:schemeClr>
              </a:solidFill>
              <a:ln w="9525">
                <a:solidFill>
                  <a:schemeClr val="accent4">
                    <a:lumMod val="60000"/>
                  </a:schemeClr>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dLblPos val="t"/>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'Mapa de Riesgos'!$F$77</c:f>
            </c:numRef>
          </c:xVal>
          <c:yVal>
            <c:numRef>
              <c:f>'Mapa de Riesgos'!$H$77</c:f>
              <c:numCache>
                <c:formatCode>General</c:formatCode>
                <c:ptCount val="1"/>
                <c:pt idx="0">
                  <c:v>0</c:v>
                </c:pt>
              </c:numCache>
            </c:numRef>
          </c:yVal>
          <c:smooth val="0"/>
          <c:extLst xmlns:c16r2="http://schemas.microsoft.com/office/drawing/2015/06/chart">
            <c:ext xmlns:c16="http://schemas.microsoft.com/office/drawing/2014/chart" uri="{C3380CC4-5D6E-409C-BE32-E72D297353CC}">
              <c16:uniqueId val="{00000009-7206-4FD8-830C-11093558E595}"/>
            </c:ext>
          </c:extLst>
        </c:ser>
        <c:ser>
          <c:idx val="10"/>
          <c:order val="10"/>
          <c:tx>
            <c:strRef>
              <c:f>'Mapa de Riesgos'!$A$78</c:f>
              <c:strCache>
                <c:ptCount val="1"/>
                <c:pt idx="0">
                  <c:v>FALSO</c:v>
                </c:pt>
              </c:strCache>
            </c:strRef>
          </c:tx>
          <c:spPr>
            <a:ln w="25400" cap="rnd">
              <a:noFill/>
              <a:round/>
            </a:ln>
            <a:effectLst/>
          </c:spPr>
          <c:marker>
            <c:symbol val="circle"/>
            <c:size val="5"/>
            <c:spPr>
              <a:solidFill>
                <a:schemeClr val="accent5">
                  <a:lumMod val="60000"/>
                </a:schemeClr>
              </a:solidFill>
              <a:ln w="9525">
                <a:solidFill>
                  <a:schemeClr val="accent5">
                    <a:lumMod val="60000"/>
                  </a:schemeClr>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dLblPos val="t"/>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'Mapa de Riesgos'!$F$78</c:f>
            </c:numRef>
          </c:xVal>
          <c:yVal>
            <c:numRef>
              <c:f>'Mapa de Riesgos'!$H$78</c:f>
              <c:numCache>
                <c:formatCode>General</c:formatCode>
                <c:ptCount val="1"/>
                <c:pt idx="0">
                  <c:v>0</c:v>
                </c:pt>
              </c:numCache>
            </c:numRef>
          </c:yVal>
          <c:smooth val="0"/>
          <c:extLst xmlns:c16r2="http://schemas.microsoft.com/office/drawing/2015/06/chart">
            <c:ext xmlns:c16="http://schemas.microsoft.com/office/drawing/2014/chart" uri="{C3380CC4-5D6E-409C-BE32-E72D297353CC}">
              <c16:uniqueId val="{0000000A-7206-4FD8-830C-11093558E595}"/>
            </c:ext>
          </c:extLst>
        </c:ser>
        <c:ser>
          <c:idx val="11"/>
          <c:order val="11"/>
          <c:tx>
            <c:strRef>
              <c:f>'Mapa de Riesgos'!$A$79</c:f>
              <c:strCache>
                <c:ptCount val="1"/>
                <c:pt idx="0">
                  <c:v>FALSO</c:v>
                </c:pt>
              </c:strCache>
            </c:strRef>
          </c:tx>
          <c:spPr>
            <a:ln w="25400" cap="rnd">
              <a:noFill/>
              <a:round/>
            </a:ln>
            <a:effectLst/>
          </c:spPr>
          <c:marker>
            <c:symbol val="circle"/>
            <c:size val="5"/>
            <c:spPr>
              <a:solidFill>
                <a:schemeClr val="accent6">
                  <a:lumMod val="60000"/>
                </a:schemeClr>
              </a:solidFill>
              <a:ln w="9525">
                <a:solidFill>
                  <a:schemeClr val="accent6">
                    <a:lumMod val="60000"/>
                  </a:schemeClr>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dLblPos val="t"/>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'Mapa de Riesgos'!$F$79</c:f>
            </c:numRef>
          </c:xVal>
          <c:yVal>
            <c:numRef>
              <c:f>'Mapa de Riesgos'!$H$79</c:f>
              <c:numCache>
                <c:formatCode>General</c:formatCode>
                <c:ptCount val="1"/>
                <c:pt idx="0">
                  <c:v>0</c:v>
                </c:pt>
              </c:numCache>
            </c:numRef>
          </c:yVal>
          <c:smooth val="0"/>
          <c:extLst xmlns:c16r2="http://schemas.microsoft.com/office/drawing/2015/06/chart">
            <c:ext xmlns:c16="http://schemas.microsoft.com/office/drawing/2014/chart" uri="{C3380CC4-5D6E-409C-BE32-E72D297353CC}">
              <c16:uniqueId val="{0000000B-7206-4FD8-830C-11093558E595}"/>
            </c:ext>
          </c:extLst>
        </c:ser>
        <c:ser>
          <c:idx val="12"/>
          <c:order val="12"/>
          <c:tx>
            <c:strRef>
              <c:f>'Mapa de Riesgos'!$A$80</c:f>
              <c:strCache>
                <c:ptCount val="1"/>
                <c:pt idx="0">
                  <c:v>FALSO</c:v>
                </c:pt>
              </c:strCache>
            </c:strRef>
          </c:tx>
          <c:spPr>
            <a:ln w="25400" cap="rnd">
              <a:noFill/>
              <a:round/>
            </a:ln>
            <a:effectLst/>
          </c:spPr>
          <c:marker>
            <c:symbol val="circle"/>
            <c:size val="5"/>
            <c:spPr>
              <a:solidFill>
                <a:schemeClr val="accent1">
                  <a:lumMod val="80000"/>
                  <a:lumOff val="20000"/>
                </a:schemeClr>
              </a:solidFill>
              <a:ln w="9525">
                <a:solidFill>
                  <a:schemeClr val="accent1">
                    <a:lumMod val="80000"/>
                    <a:lumOff val="20000"/>
                  </a:schemeClr>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dLblPos val="t"/>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'Mapa de Riesgos'!$F$80</c:f>
            </c:numRef>
          </c:xVal>
          <c:yVal>
            <c:numRef>
              <c:f>'Mapa de Riesgos'!$H$80</c:f>
              <c:numCache>
                <c:formatCode>General</c:formatCode>
                <c:ptCount val="1"/>
                <c:pt idx="0">
                  <c:v>0</c:v>
                </c:pt>
              </c:numCache>
            </c:numRef>
          </c:yVal>
          <c:smooth val="0"/>
          <c:extLst xmlns:c16r2="http://schemas.microsoft.com/office/drawing/2015/06/chart">
            <c:ext xmlns:c16="http://schemas.microsoft.com/office/drawing/2014/chart" uri="{C3380CC4-5D6E-409C-BE32-E72D297353CC}">
              <c16:uniqueId val="{0000000C-7206-4FD8-830C-11093558E595}"/>
            </c:ext>
          </c:extLst>
        </c:ser>
        <c:ser>
          <c:idx val="13"/>
          <c:order val="13"/>
          <c:tx>
            <c:strRef>
              <c:f>'Mapa de Riesgos'!$A$81</c:f>
              <c:strCache>
                <c:ptCount val="1"/>
                <c:pt idx="0">
                  <c:v>FALSO</c:v>
                </c:pt>
              </c:strCache>
            </c:strRef>
          </c:tx>
          <c:spPr>
            <a:ln w="25400" cap="rnd">
              <a:noFill/>
              <a:round/>
            </a:ln>
            <a:effectLst/>
          </c:spPr>
          <c:marker>
            <c:symbol val="circle"/>
            <c:size val="5"/>
            <c:spPr>
              <a:solidFill>
                <a:schemeClr val="accent2">
                  <a:lumMod val="80000"/>
                  <a:lumOff val="20000"/>
                </a:schemeClr>
              </a:solidFill>
              <a:ln w="9525">
                <a:solidFill>
                  <a:schemeClr val="accent2">
                    <a:lumMod val="80000"/>
                    <a:lumOff val="20000"/>
                  </a:schemeClr>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dLblPos val="t"/>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'Mapa de Riesgos'!$F$81</c:f>
            </c:numRef>
          </c:xVal>
          <c:yVal>
            <c:numRef>
              <c:f>'Mapa de Riesgos'!$H$81</c:f>
              <c:numCache>
                <c:formatCode>General</c:formatCode>
                <c:ptCount val="1"/>
                <c:pt idx="0">
                  <c:v>0</c:v>
                </c:pt>
              </c:numCache>
            </c:numRef>
          </c:yVal>
          <c:smooth val="0"/>
          <c:extLst xmlns:c16r2="http://schemas.microsoft.com/office/drawing/2015/06/chart">
            <c:ext xmlns:c16="http://schemas.microsoft.com/office/drawing/2014/chart" uri="{C3380CC4-5D6E-409C-BE32-E72D297353CC}">
              <c16:uniqueId val="{0000000D-7206-4FD8-830C-11093558E595}"/>
            </c:ext>
          </c:extLst>
        </c:ser>
        <c:ser>
          <c:idx val="14"/>
          <c:order val="14"/>
          <c:tx>
            <c:strRef>
              <c:f>'Mapa de Riesgos'!$A$82</c:f>
              <c:strCache>
                <c:ptCount val="1"/>
                <c:pt idx="0">
                  <c:v>FALSO</c:v>
                </c:pt>
              </c:strCache>
            </c:strRef>
          </c:tx>
          <c:spPr>
            <a:ln w="25400" cap="rnd">
              <a:noFill/>
              <a:round/>
            </a:ln>
            <a:effectLst/>
          </c:spPr>
          <c:marker>
            <c:symbol val="circle"/>
            <c:size val="5"/>
            <c:spPr>
              <a:solidFill>
                <a:schemeClr val="accent3">
                  <a:lumMod val="80000"/>
                  <a:lumOff val="20000"/>
                </a:schemeClr>
              </a:solidFill>
              <a:ln w="9525">
                <a:solidFill>
                  <a:schemeClr val="accent3">
                    <a:lumMod val="80000"/>
                    <a:lumOff val="20000"/>
                  </a:schemeClr>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dLblPos val="t"/>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'Mapa de Riesgos'!$F$82</c:f>
            </c:numRef>
          </c:xVal>
          <c:yVal>
            <c:numRef>
              <c:f>'Mapa de Riesgos'!$H$82</c:f>
              <c:numCache>
                <c:formatCode>General</c:formatCode>
                <c:ptCount val="1"/>
                <c:pt idx="0">
                  <c:v>0</c:v>
                </c:pt>
              </c:numCache>
            </c:numRef>
          </c:yVal>
          <c:smooth val="0"/>
          <c:extLst xmlns:c16r2="http://schemas.microsoft.com/office/drawing/2015/06/chart">
            <c:ext xmlns:c16="http://schemas.microsoft.com/office/drawing/2014/chart" uri="{C3380CC4-5D6E-409C-BE32-E72D297353CC}">
              <c16:uniqueId val="{0000000E-7206-4FD8-830C-11093558E595}"/>
            </c:ext>
          </c:extLst>
        </c:ser>
        <c:ser>
          <c:idx val="15"/>
          <c:order val="15"/>
          <c:tx>
            <c:strRef>
              <c:f>'Mapa de Riesgos'!$A$83</c:f>
              <c:strCache>
                <c:ptCount val="1"/>
                <c:pt idx="0">
                  <c:v>FALSO</c:v>
                </c:pt>
              </c:strCache>
            </c:strRef>
          </c:tx>
          <c:spPr>
            <a:ln w="25400" cap="rnd">
              <a:noFill/>
              <a:round/>
            </a:ln>
            <a:effectLst/>
          </c:spPr>
          <c:marker>
            <c:symbol val="circle"/>
            <c:size val="5"/>
            <c:spPr>
              <a:solidFill>
                <a:schemeClr val="accent4">
                  <a:lumMod val="80000"/>
                  <a:lumOff val="20000"/>
                </a:schemeClr>
              </a:solidFill>
              <a:ln w="9525">
                <a:solidFill>
                  <a:schemeClr val="accent4">
                    <a:lumMod val="80000"/>
                    <a:lumOff val="20000"/>
                  </a:schemeClr>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dLblPos val="t"/>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'Mapa de Riesgos'!$F$83</c:f>
            </c:numRef>
          </c:xVal>
          <c:yVal>
            <c:numRef>
              <c:f>'Mapa de Riesgos'!$H$83</c:f>
              <c:numCache>
                <c:formatCode>General</c:formatCode>
                <c:ptCount val="1"/>
                <c:pt idx="0">
                  <c:v>0</c:v>
                </c:pt>
              </c:numCache>
            </c:numRef>
          </c:yVal>
          <c:smooth val="0"/>
          <c:extLst xmlns:c16r2="http://schemas.microsoft.com/office/drawing/2015/06/chart">
            <c:ext xmlns:c16="http://schemas.microsoft.com/office/drawing/2014/chart" uri="{C3380CC4-5D6E-409C-BE32-E72D297353CC}">
              <c16:uniqueId val="{0000000F-7206-4FD8-830C-11093558E595}"/>
            </c:ext>
          </c:extLst>
        </c:ser>
        <c:ser>
          <c:idx val="16"/>
          <c:order val="16"/>
          <c:tx>
            <c:strRef>
              <c:f>'Mapa de Riesgos'!$A$84</c:f>
              <c:strCache>
                <c:ptCount val="1"/>
                <c:pt idx="0">
                  <c:v>FALSO</c:v>
                </c:pt>
              </c:strCache>
            </c:strRef>
          </c:tx>
          <c:spPr>
            <a:ln w="25400" cap="rnd">
              <a:noFill/>
              <a:round/>
            </a:ln>
            <a:effectLst/>
          </c:spPr>
          <c:marker>
            <c:symbol val="circle"/>
            <c:size val="5"/>
            <c:spPr>
              <a:solidFill>
                <a:schemeClr val="accent5">
                  <a:lumMod val="80000"/>
                  <a:lumOff val="20000"/>
                </a:schemeClr>
              </a:solidFill>
              <a:ln w="9525">
                <a:solidFill>
                  <a:schemeClr val="accent5">
                    <a:lumMod val="80000"/>
                    <a:lumOff val="20000"/>
                  </a:schemeClr>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dLblPos val="t"/>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'Mapa de Riesgos'!$F$84</c:f>
            </c:numRef>
          </c:xVal>
          <c:yVal>
            <c:numRef>
              <c:f>'Mapa de Riesgos'!$H$84</c:f>
              <c:numCache>
                <c:formatCode>General</c:formatCode>
                <c:ptCount val="1"/>
                <c:pt idx="0">
                  <c:v>0</c:v>
                </c:pt>
              </c:numCache>
            </c:numRef>
          </c:yVal>
          <c:smooth val="0"/>
          <c:extLst xmlns:c16r2="http://schemas.microsoft.com/office/drawing/2015/06/chart">
            <c:ext xmlns:c16="http://schemas.microsoft.com/office/drawing/2014/chart" uri="{C3380CC4-5D6E-409C-BE32-E72D297353CC}">
              <c16:uniqueId val="{00000010-7206-4FD8-830C-11093558E595}"/>
            </c:ext>
          </c:extLst>
        </c:ser>
        <c:ser>
          <c:idx val="17"/>
          <c:order val="17"/>
          <c:tx>
            <c:strRef>
              <c:f>'Mapa de Riesgos'!$A$85</c:f>
              <c:strCache>
                <c:ptCount val="1"/>
                <c:pt idx="0">
                  <c:v>FALSO</c:v>
                </c:pt>
              </c:strCache>
            </c:strRef>
          </c:tx>
          <c:spPr>
            <a:ln w="25400" cap="rnd">
              <a:noFill/>
              <a:round/>
            </a:ln>
            <a:effectLst/>
          </c:spPr>
          <c:marker>
            <c:symbol val="circle"/>
            <c:size val="5"/>
            <c:spPr>
              <a:solidFill>
                <a:schemeClr val="accent6">
                  <a:lumMod val="80000"/>
                  <a:lumOff val="20000"/>
                </a:schemeClr>
              </a:solidFill>
              <a:ln w="9525">
                <a:solidFill>
                  <a:schemeClr val="accent6">
                    <a:lumMod val="80000"/>
                    <a:lumOff val="20000"/>
                  </a:schemeClr>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dLblPos val="t"/>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'Mapa de Riesgos'!$F$85</c:f>
            </c:numRef>
          </c:xVal>
          <c:yVal>
            <c:numRef>
              <c:f>'Mapa de Riesgos'!$H$85</c:f>
              <c:numCache>
                <c:formatCode>General</c:formatCode>
                <c:ptCount val="1"/>
                <c:pt idx="0">
                  <c:v>0</c:v>
                </c:pt>
              </c:numCache>
            </c:numRef>
          </c:yVal>
          <c:smooth val="0"/>
          <c:extLst xmlns:c16r2="http://schemas.microsoft.com/office/drawing/2015/06/chart">
            <c:ext xmlns:c16="http://schemas.microsoft.com/office/drawing/2014/chart" uri="{C3380CC4-5D6E-409C-BE32-E72D297353CC}">
              <c16:uniqueId val="{00000011-7206-4FD8-830C-11093558E595}"/>
            </c:ext>
          </c:extLst>
        </c:ser>
        <c:ser>
          <c:idx val="18"/>
          <c:order val="18"/>
          <c:tx>
            <c:strRef>
              <c:f>'Mapa de Riesgos'!$A$86</c:f>
              <c:strCache>
                <c:ptCount val="1"/>
                <c:pt idx="0">
                  <c:v>FALSO</c:v>
                </c:pt>
              </c:strCache>
            </c:strRef>
          </c:tx>
          <c:spPr>
            <a:ln w="25400" cap="rnd">
              <a:noFill/>
              <a:round/>
            </a:ln>
            <a:effectLst/>
          </c:spPr>
          <c:marker>
            <c:symbol val="circle"/>
            <c:size val="5"/>
            <c:spPr>
              <a:solidFill>
                <a:schemeClr val="accent1">
                  <a:lumMod val="80000"/>
                </a:schemeClr>
              </a:solidFill>
              <a:ln w="9525">
                <a:solidFill>
                  <a:schemeClr val="accent1">
                    <a:lumMod val="80000"/>
                  </a:schemeClr>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dLblPos val="t"/>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'Mapa de Riesgos'!$F$86</c:f>
            </c:numRef>
          </c:xVal>
          <c:yVal>
            <c:numRef>
              <c:f>'Mapa de Riesgos'!$H$86</c:f>
              <c:numCache>
                <c:formatCode>General</c:formatCode>
                <c:ptCount val="1"/>
                <c:pt idx="0">
                  <c:v>0</c:v>
                </c:pt>
              </c:numCache>
            </c:numRef>
          </c:yVal>
          <c:smooth val="0"/>
          <c:extLst xmlns:c16r2="http://schemas.microsoft.com/office/drawing/2015/06/chart">
            <c:ext xmlns:c16="http://schemas.microsoft.com/office/drawing/2014/chart" uri="{C3380CC4-5D6E-409C-BE32-E72D297353CC}">
              <c16:uniqueId val="{00000012-7206-4FD8-830C-11093558E595}"/>
            </c:ext>
          </c:extLst>
        </c:ser>
        <c:ser>
          <c:idx val="19"/>
          <c:order val="19"/>
          <c:tx>
            <c:strRef>
              <c:f>'Mapa de Riesgos'!$A$87</c:f>
              <c:strCache>
                <c:ptCount val="1"/>
                <c:pt idx="0">
                  <c:v>FALSO</c:v>
                </c:pt>
              </c:strCache>
            </c:strRef>
          </c:tx>
          <c:spPr>
            <a:ln w="25400" cap="rnd">
              <a:noFill/>
              <a:round/>
            </a:ln>
            <a:effectLst/>
          </c:spPr>
          <c:marker>
            <c:symbol val="circle"/>
            <c:size val="5"/>
            <c:spPr>
              <a:solidFill>
                <a:schemeClr val="accent2">
                  <a:lumMod val="80000"/>
                </a:schemeClr>
              </a:solidFill>
              <a:ln w="9525">
                <a:solidFill>
                  <a:schemeClr val="accent2">
                    <a:lumMod val="80000"/>
                  </a:schemeClr>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dLblPos val="t"/>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'Mapa de Riesgos'!$F$87</c:f>
            </c:numRef>
          </c:xVal>
          <c:yVal>
            <c:numRef>
              <c:f>'Mapa de Riesgos'!$H$87</c:f>
              <c:numCache>
                <c:formatCode>General</c:formatCode>
                <c:ptCount val="1"/>
                <c:pt idx="0">
                  <c:v>0</c:v>
                </c:pt>
              </c:numCache>
            </c:numRef>
          </c:yVal>
          <c:smooth val="0"/>
          <c:extLst xmlns:c16r2="http://schemas.microsoft.com/office/drawing/2015/06/chart">
            <c:ext xmlns:c16="http://schemas.microsoft.com/office/drawing/2014/chart" uri="{C3380CC4-5D6E-409C-BE32-E72D297353CC}">
              <c16:uniqueId val="{00000013-7206-4FD8-830C-11093558E595}"/>
            </c:ext>
          </c:extLst>
        </c:ser>
        <c:dLbls>
          <c:dLblPos val="t"/>
          <c:showLegendKey val="0"/>
          <c:showVal val="1"/>
          <c:showCatName val="0"/>
          <c:showSerName val="0"/>
          <c:showPercent val="0"/>
          <c:showBubbleSize val="0"/>
        </c:dLbls>
        <c:axId val="-991017248"/>
        <c:axId val="-991030848"/>
      </c:scatterChart>
      <c:valAx>
        <c:axId val="-991017248"/>
        <c:scaling>
          <c:orientation val="minMax"/>
          <c:max val="1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800" b="0" i="0" u="none" strike="noStrike" kern="1200" baseline="0">
                    <a:solidFill>
                      <a:srgbClr val="C00000"/>
                    </a:solidFill>
                    <a:latin typeface="+mn-lt"/>
                    <a:ea typeface="+mn-ea"/>
                    <a:cs typeface="+mn-cs"/>
                  </a:defRPr>
                </a:pPr>
                <a:r>
                  <a:rPr lang="es-MX" sz="1800">
                    <a:solidFill>
                      <a:srgbClr val="C00000"/>
                    </a:solidFill>
                  </a:rPr>
                  <a:t>GRADO DE IMPACTO</a:t>
                </a:r>
              </a:p>
            </c:rich>
          </c:tx>
          <c:overlay val="0"/>
          <c:spPr>
            <a:noFill/>
            <a:ln>
              <a:noFill/>
            </a:ln>
            <a:effectLst/>
          </c:spPr>
          <c:txPr>
            <a:bodyPr rot="0" spcFirstLastPara="1" vertOverflow="ellipsis" vert="horz" wrap="square" anchor="ctr" anchorCtr="1"/>
            <a:lstStyle/>
            <a:p>
              <a:pPr>
                <a:defRPr sz="1800" b="0" i="0" u="none" strike="noStrike" kern="1200" baseline="0">
                  <a:solidFill>
                    <a:srgbClr val="C00000"/>
                  </a:solidFill>
                  <a:latin typeface="+mn-lt"/>
                  <a:ea typeface="+mn-ea"/>
                  <a:cs typeface="+mn-cs"/>
                </a:defRPr>
              </a:pPr>
              <a:endParaRPr lang="es-MX"/>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991030848"/>
        <c:crosses val="autoZero"/>
        <c:crossBetween val="midCat"/>
        <c:majorUnit val="1"/>
      </c:valAx>
      <c:valAx>
        <c:axId val="-991030848"/>
        <c:scaling>
          <c:orientation val="minMax"/>
          <c:max val="1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800" b="0" i="0" u="none" strike="noStrike" kern="1200" baseline="0">
                    <a:solidFill>
                      <a:srgbClr val="C00000"/>
                    </a:solidFill>
                    <a:latin typeface="+mn-lt"/>
                    <a:ea typeface="+mn-ea"/>
                    <a:cs typeface="+mn-cs"/>
                  </a:defRPr>
                </a:pPr>
                <a:r>
                  <a:rPr lang="es-MX" sz="1800" b="0">
                    <a:solidFill>
                      <a:srgbClr val="C00000"/>
                    </a:solidFill>
                  </a:rPr>
                  <a:t>PROBABILIDAD DE OCURRENCIA</a:t>
                </a:r>
              </a:p>
            </c:rich>
          </c:tx>
          <c:overlay val="0"/>
          <c:spPr>
            <a:noFill/>
            <a:ln>
              <a:noFill/>
            </a:ln>
            <a:effectLst/>
          </c:spPr>
          <c:txPr>
            <a:bodyPr rot="-5400000" spcFirstLastPara="1" vertOverflow="ellipsis" vert="horz" wrap="square" anchor="ctr" anchorCtr="1"/>
            <a:lstStyle/>
            <a:p>
              <a:pPr>
                <a:defRPr sz="1800" b="0" i="0" u="none" strike="noStrike" kern="1200" baseline="0">
                  <a:solidFill>
                    <a:srgbClr val="C00000"/>
                  </a:solidFill>
                  <a:latin typeface="+mn-lt"/>
                  <a:ea typeface="+mn-ea"/>
                  <a:cs typeface="+mn-cs"/>
                </a:defRPr>
              </a:pPr>
              <a:endParaRPr lang="es-MX"/>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991017248"/>
        <c:crosses val="autoZero"/>
        <c:crossBetween val="midCat"/>
      </c:valAx>
      <c:spPr>
        <a:blipFill>
          <a:blip xmlns:r="http://schemas.openxmlformats.org/officeDocument/2006/relationships" r:embed="rId3"/>
          <a:stretch>
            <a:fillRect/>
          </a:stretch>
        </a:blipFill>
        <a:ln>
          <a:noFill/>
        </a:ln>
        <a:effectLst/>
      </c:spPr>
    </c:plotArea>
    <c:plotVisOnly val="1"/>
    <c:dispBlanksAs val="zero"/>
    <c:showDLblsOverMax val="0"/>
  </c:chart>
  <c:spPr>
    <a:noFill/>
    <a:ln w="9525" cap="flat" cmpd="sng" algn="ctr">
      <a:solidFill>
        <a:srgbClr val="C00000"/>
      </a:solidFill>
      <a:round/>
    </a:ln>
    <a:effectLst/>
  </c:spPr>
  <c:txPr>
    <a:bodyPr/>
    <a:lstStyle/>
    <a:p>
      <a:pPr>
        <a:defRPr/>
      </a:pPr>
      <a:endParaRPr lang="es-MX"/>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1" i="0" u="none" strike="noStrike" kern="1200" spc="0" baseline="0">
                <a:solidFill>
                  <a:srgbClr val="C00000"/>
                </a:solidFill>
                <a:latin typeface="Cambria" panose="02040503050406030204" pitchFamily="18" charset="0"/>
                <a:ea typeface="Cambria" panose="02040503050406030204" pitchFamily="18" charset="0"/>
                <a:cs typeface="+mn-cs"/>
              </a:defRPr>
            </a:pPr>
            <a:r>
              <a:rPr lang="en-US" sz="2000" b="1">
                <a:solidFill>
                  <a:srgbClr val="C00000"/>
                </a:solidFill>
                <a:latin typeface="Cambria" panose="02040503050406030204" pitchFamily="18" charset="0"/>
                <a:ea typeface="Cambria" panose="02040503050406030204" pitchFamily="18" charset="0"/>
              </a:rPr>
              <a:t>MAPA</a:t>
            </a:r>
            <a:r>
              <a:rPr lang="en-US" sz="2000" b="1" baseline="0">
                <a:solidFill>
                  <a:srgbClr val="C00000"/>
                </a:solidFill>
                <a:latin typeface="Cambria" panose="02040503050406030204" pitchFamily="18" charset="0"/>
                <a:ea typeface="Cambria" panose="02040503050406030204" pitchFamily="18" charset="0"/>
              </a:rPr>
              <a:t> DE RIESGOS</a:t>
            </a:r>
          </a:p>
          <a:p>
            <a:pPr>
              <a:defRPr sz="2000" b="1">
                <a:solidFill>
                  <a:srgbClr val="C00000"/>
                </a:solidFill>
                <a:latin typeface="Cambria" panose="02040503050406030204" pitchFamily="18" charset="0"/>
                <a:ea typeface="Cambria" panose="02040503050406030204" pitchFamily="18" charset="0"/>
              </a:defRPr>
            </a:pPr>
            <a:r>
              <a:rPr lang="en-US" sz="1600" b="1" baseline="0">
                <a:solidFill>
                  <a:srgbClr val="C00000"/>
                </a:solidFill>
                <a:latin typeface="Cambria" panose="02040503050406030204" pitchFamily="18" charset="0"/>
                <a:ea typeface="Cambria" panose="02040503050406030204" pitchFamily="18" charset="0"/>
              </a:rPr>
              <a:t>Cuarto Trimestre</a:t>
            </a:r>
          </a:p>
        </c:rich>
      </c:tx>
      <c:overlay val="0"/>
      <c:spPr>
        <a:noFill/>
        <a:ln>
          <a:noFill/>
        </a:ln>
        <a:effectLst/>
      </c:spPr>
      <c:txPr>
        <a:bodyPr rot="0" spcFirstLastPara="1" vertOverflow="ellipsis" vert="horz" wrap="square" anchor="ctr" anchorCtr="1"/>
        <a:lstStyle/>
        <a:p>
          <a:pPr>
            <a:defRPr sz="2000" b="1" i="0" u="none" strike="noStrike" kern="1200" spc="0" baseline="0">
              <a:solidFill>
                <a:srgbClr val="C00000"/>
              </a:solidFill>
              <a:latin typeface="Cambria" panose="02040503050406030204" pitchFamily="18" charset="0"/>
              <a:ea typeface="Cambria" panose="02040503050406030204" pitchFamily="18" charset="0"/>
              <a:cs typeface="+mn-cs"/>
            </a:defRPr>
          </a:pPr>
          <a:endParaRPr lang="es-MX"/>
        </a:p>
      </c:txPr>
    </c:title>
    <c:autoTitleDeleted val="0"/>
    <c:plotArea>
      <c:layout/>
      <c:scatterChart>
        <c:scatterStyle val="lineMarker"/>
        <c:varyColors val="0"/>
        <c:ser>
          <c:idx val="0"/>
          <c:order val="0"/>
          <c:tx>
            <c:strRef>
              <c:f>'Mapa de Riesgos'!$A$95</c:f>
              <c:strCache>
                <c:ptCount val="1"/>
                <c:pt idx="0">
                  <c:v>2022_1</c:v>
                </c:pt>
              </c:strCache>
            </c:strRef>
          </c:tx>
          <c:spPr>
            <a:ln w="25400" cap="rnd">
              <a:noFill/>
              <a:round/>
            </a:ln>
            <a:effectLst/>
          </c:spPr>
          <c:marker>
            <c:symbol val="circle"/>
            <c:size val="5"/>
            <c:spPr>
              <a:solidFill>
                <a:schemeClr val="accent1"/>
              </a:solidFill>
              <a:ln w="9525">
                <a:solidFill>
                  <a:schemeClr val="accent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dLblPos val="t"/>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'Mapa de Riesgos'!$F$95</c:f>
            </c:numRef>
          </c:xVal>
          <c:yVal>
            <c:numRef>
              <c:f>'Mapa de Riesgos'!$H$95</c:f>
              <c:numCache>
                <c:formatCode>General</c:formatCode>
                <c:ptCount val="1"/>
                <c:pt idx="0">
                  <c:v>0</c:v>
                </c:pt>
              </c:numCache>
            </c:numRef>
          </c:yVal>
          <c:smooth val="0"/>
          <c:extLst xmlns:c16r2="http://schemas.microsoft.com/office/drawing/2015/06/chart">
            <c:ext xmlns:c16="http://schemas.microsoft.com/office/drawing/2014/chart" uri="{C3380CC4-5D6E-409C-BE32-E72D297353CC}">
              <c16:uniqueId val="{00000000-6773-496F-BA04-2C88FC6862CE}"/>
            </c:ext>
          </c:extLst>
        </c:ser>
        <c:ser>
          <c:idx val="1"/>
          <c:order val="1"/>
          <c:tx>
            <c:strRef>
              <c:f>'Mapa de Riesgos'!$A$96</c:f>
              <c:strCache>
                <c:ptCount val="1"/>
                <c:pt idx="0">
                  <c:v>FALSO</c:v>
                </c:pt>
              </c:strCache>
            </c:strRef>
          </c:tx>
          <c:spPr>
            <a:ln w="25400" cap="rnd">
              <a:noFill/>
              <a:round/>
            </a:ln>
            <a:effectLst/>
          </c:spPr>
          <c:marker>
            <c:symbol val="circle"/>
            <c:size val="5"/>
            <c:spPr>
              <a:solidFill>
                <a:schemeClr val="accent2"/>
              </a:solidFill>
              <a:ln w="9525">
                <a:solidFill>
                  <a:schemeClr val="accent2"/>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dLblPos val="t"/>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'Mapa de Riesgos'!$F$96</c:f>
            </c:numRef>
          </c:xVal>
          <c:yVal>
            <c:numRef>
              <c:f>'Mapa de Riesgos'!$H$96</c:f>
              <c:numCache>
                <c:formatCode>General</c:formatCode>
                <c:ptCount val="1"/>
                <c:pt idx="0">
                  <c:v>0</c:v>
                </c:pt>
              </c:numCache>
            </c:numRef>
          </c:yVal>
          <c:smooth val="0"/>
          <c:extLst xmlns:c16r2="http://schemas.microsoft.com/office/drawing/2015/06/chart">
            <c:ext xmlns:c16="http://schemas.microsoft.com/office/drawing/2014/chart" uri="{C3380CC4-5D6E-409C-BE32-E72D297353CC}">
              <c16:uniqueId val="{00000001-6773-496F-BA04-2C88FC6862CE}"/>
            </c:ext>
          </c:extLst>
        </c:ser>
        <c:ser>
          <c:idx val="2"/>
          <c:order val="2"/>
          <c:tx>
            <c:strRef>
              <c:f>'Mapa de Riesgos'!$A$97</c:f>
              <c:strCache>
                <c:ptCount val="1"/>
                <c:pt idx="0">
                  <c:v>FALSO</c:v>
                </c:pt>
              </c:strCache>
            </c:strRef>
          </c:tx>
          <c:spPr>
            <a:ln w="25400" cap="rnd">
              <a:noFill/>
              <a:round/>
            </a:ln>
            <a:effectLst/>
          </c:spPr>
          <c:marker>
            <c:symbol val="circle"/>
            <c:size val="5"/>
            <c:spPr>
              <a:solidFill>
                <a:schemeClr val="accent3"/>
              </a:solidFill>
              <a:ln w="9525">
                <a:solidFill>
                  <a:schemeClr val="accent3"/>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dLblPos val="t"/>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'Mapa de Riesgos'!$F$97</c:f>
            </c:numRef>
          </c:xVal>
          <c:yVal>
            <c:numRef>
              <c:f>'Mapa de Riesgos'!$H$97</c:f>
              <c:numCache>
                <c:formatCode>General</c:formatCode>
                <c:ptCount val="1"/>
                <c:pt idx="0">
                  <c:v>0</c:v>
                </c:pt>
              </c:numCache>
            </c:numRef>
          </c:yVal>
          <c:smooth val="0"/>
          <c:extLst xmlns:c16r2="http://schemas.microsoft.com/office/drawing/2015/06/chart">
            <c:ext xmlns:c16="http://schemas.microsoft.com/office/drawing/2014/chart" uri="{C3380CC4-5D6E-409C-BE32-E72D297353CC}">
              <c16:uniqueId val="{00000002-6773-496F-BA04-2C88FC6862CE}"/>
            </c:ext>
          </c:extLst>
        </c:ser>
        <c:ser>
          <c:idx val="3"/>
          <c:order val="3"/>
          <c:tx>
            <c:strRef>
              <c:f>'Mapa de Riesgos'!$A$98</c:f>
              <c:strCache>
                <c:ptCount val="1"/>
                <c:pt idx="0">
                  <c:v>FALSO</c:v>
                </c:pt>
              </c:strCache>
            </c:strRef>
          </c:tx>
          <c:spPr>
            <a:ln w="25400" cap="rnd">
              <a:noFill/>
              <a:round/>
            </a:ln>
            <a:effectLst/>
          </c:spPr>
          <c:marker>
            <c:symbol val="circle"/>
            <c:size val="5"/>
            <c:spPr>
              <a:solidFill>
                <a:schemeClr val="accent4"/>
              </a:solidFill>
              <a:ln w="9525">
                <a:solidFill>
                  <a:schemeClr val="accent4"/>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dLblPos val="t"/>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'Mapa de Riesgos'!$F$98</c:f>
            </c:numRef>
          </c:xVal>
          <c:yVal>
            <c:numRef>
              <c:f>'Mapa de Riesgos'!$H$98</c:f>
              <c:numCache>
                <c:formatCode>General</c:formatCode>
                <c:ptCount val="1"/>
                <c:pt idx="0">
                  <c:v>0</c:v>
                </c:pt>
              </c:numCache>
            </c:numRef>
          </c:yVal>
          <c:smooth val="0"/>
          <c:extLst xmlns:c16r2="http://schemas.microsoft.com/office/drawing/2015/06/chart">
            <c:ext xmlns:c16="http://schemas.microsoft.com/office/drawing/2014/chart" uri="{C3380CC4-5D6E-409C-BE32-E72D297353CC}">
              <c16:uniqueId val="{00000003-6773-496F-BA04-2C88FC6862CE}"/>
            </c:ext>
          </c:extLst>
        </c:ser>
        <c:ser>
          <c:idx val="4"/>
          <c:order val="4"/>
          <c:tx>
            <c:strRef>
              <c:f>'Mapa de Riesgos'!$A$99</c:f>
              <c:strCache>
                <c:ptCount val="1"/>
                <c:pt idx="0">
                  <c:v>FALSO</c:v>
                </c:pt>
              </c:strCache>
            </c:strRef>
          </c:tx>
          <c:spPr>
            <a:ln w="25400" cap="rnd">
              <a:noFill/>
              <a:round/>
            </a:ln>
            <a:effectLst/>
          </c:spPr>
          <c:marker>
            <c:symbol val="circle"/>
            <c:size val="5"/>
            <c:spPr>
              <a:solidFill>
                <a:schemeClr val="accent5"/>
              </a:solidFill>
              <a:ln w="9525">
                <a:solidFill>
                  <a:schemeClr val="accent5"/>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dLblPos val="t"/>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'Mapa de Riesgos'!$F$99</c:f>
            </c:numRef>
          </c:xVal>
          <c:yVal>
            <c:numRef>
              <c:f>'Mapa de Riesgos'!$H$99</c:f>
              <c:numCache>
                <c:formatCode>General</c:formatCode>
                <c:ptCount val="1"/>
                <c:pt idx="0">
                  <c:v>0</c:v>
                </c:pt>
              </c:numCache>
            </c:numRef>
          </c:yVal>
          <c:smooth val="0"/>
          <c:extLst xmlns:c16r2="http://schemas.microsoft.com/office/drawing/2015/06/chart">
            <c:ext xmlns:c16="http://schemas.microsoft.com/office/drawing/2014/chart" uri="{C3380CC4-5D6E-409C-BE32-E72D297353CC}">
              <c16:uniqueId val="{00000004-6773-496F-BA04-2C88FC6862CE}"/>
            </c:ext>
          </c:extLst>
        </c:ser>
        <c:ser>
          <c:idx val="5"/>
          <c:order val="5"/>
          <c:tx>
            <c:strRef>
              <c:f>'Mapa de Riesgos'!$A$100</c:f>
              <c:strCache>
                <c:ptCount val="1"/>
                <c:pt idx="0">
                  <c:v>FALSO</c:v>
                </c:pt>
              </c:strCache>
            </c:strRef>
          </c:tx>
          <c:spPr>
            <a:ln w="25400" cap="rnd">
              <a:noFill/>
              <a:round/>
            </a:ln>
            <a:effectLst/>
          </c:spPr>
          <c:marker>
            <c:symbol val="circle"/>
            <c:size val="5"/>
            <c:spPr>
              <a:solidFill>
                <a:schemeClr val="accent6"/>
              </a:solidFill>
              <a:ln w="9525">
                <a:solidFill>
                  <a:schemeClr val="accent6"/>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dLblPos val="t"/>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'Mapa de Riesgos'!$F$100</c:f>
            </c:numRef>
          </c:xVal>
          <c:yVal>
            <c:numRef>
              <c:f>'Mapa de Riesgos'!$H$100</c:f>
              <c:numCache>
                <c:formatCode>General</c:formatCode>
                <c:ptCount val="1"/>
                <c:pt idx="0">
                  <c:v>0</c:v>
                </c:pt>
              </c:numCache>
            </c:numRef>
          </c:yVal>
          <c:smooth val="0"/>
          <c:extLst xmlns:c16r2="http://schemas.microsoft.com/office/drawing/2015/06/chart">
            <c:ext xmlns:c16="http://schemas.microsoft.com/office/drawing/2014/chart" uri="{C3380CC4-5D6E-409C-BE32-E72D297353CC}">
              <c16:uniqueId val="{00000005-6773-496F-BA04-2C88FC6862CE}"/>
            </c:ext>
          </c:extLst>
        </c:ser>
        <c:ser>
          <c:idx val="6"/>
          <c:order val="6"/>
          <c:tx>
            <c:strRef>
              <c:f>'Mapa de Riesgos'!$A$101</c:f>
              <c:strCache>
                <c:ptCount val="1"/>
                <c:pt idx="0">
                  <c:v>FALSO</c:v>
                </c:pt>
              </c:strCache>
            </c:strRef>
          </c:tx>
          <c:spPr>
            <a:ln w="25400" cap="rnd">
              <a:noFill/>
              <a:round/>
            </a:ln>
            <a:effectLst/>
          </c:spPr>
          <c:marker>
            <c:symbol val="circle"/>
            <c:size val="5"/>
            <c:spPr>
              <a:solidFill>
                <a:schemeClr val="accent1">
                  <a:lumMod val="60000"/>
                </a:schemeClr>
              </a:solidFill>
              <a:ln w="9525">
                <a:solidFill>
                  <a:schemeClr val="accent1">
                    <a:lumMod val="60000"/>
                  </a:schemeClr>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dLblPos val="t"/>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'Mapa de Riesgos'!$F$101</c:f>
            </c:numRef>
          </c:xVal>
          <c:yVal>
            <c:numRef>
              <c:f>'Mapa de Riesgos'!$H$101</c:f>
              <c:numCache>
                <c:formatCode>General</c:formatCode>
                <c:ptCount val="1"/>
                <c:pt idx="0">
                  <c:v>0</c:v>
                </c:pt>
              </c:numCache>
            </c:numRef>
          </c:yVal>
          <c:smooth val="0"/>
          <c:extLst xmlns:c16r2="http://schemas.microsoft.com/office/drawing/2015/06/chart">
            <c:ext xmlns:c16="http://schemas.microsoft.com/office/drawing/2014/chart" uri="{C3380CC4-5D6E-409C-BE32-E72D297353CC}">
              <c16:uniqueId val="{00000006-6773-496F-BA04-2C88FC6862CE}"/>
            </c:ext>
          </c:extLst>
        </c:ser>
        <c:ser>
          <c:idx val="7"/>
          <c:order val="7"/>
          <c:tx>
            <c:strRef>
              <c:f>'Mapa de Riesgos'!$A$102</c:f>
              <c:strCache>
                <c:ptCount val="1"/>
                <c:pt idx="0">
                  <c:v>FALSO</c:v>
                </c:pt>
              </c:strCache>
            </c:strRef>
          </c:tx>
          <c:spPr>
            <a:ln w="25400" cap="rnd">
              <a:noFill/>
              <a:round/>
            </a:ln>
            <a:effectLst/>
          </c:spPr>
          <c:marker>
            <c:symbol val="circle"/>
            <c:size val="5"/>
            <c:spPr>
              <a:solidFill>
                <a:schemeClr val="accent2">
                  <a:lumMod val="60000"/>
                </a:schemeClr>
              </a:solidFill>
              <a:ln w="9525">
                <a:solidFill>
                  <a:schemeClr val="accent2">
                    <a:lumMod val="60000"/>
                  </a:schemeClr>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dLblPos val="t"/>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'Mapa de Riesgos'!$F$102</c:f>
            </c:numRef>
          </c:xVal>
          <c:yVal>
            <c:numRef>
              <c:f>'Mapa de Riesgos'!$H$102</c:f>
              <c:numCache>
                <c:formatCode>General</c:formatCode>
                <c:ptCount val="1"/>
                <c:pt idx="0">
                  <c:v>0</c:v>
                </c:pt>
              </c:numCache>
            </c:numRef>
          </c:yVal>
          <c:smooth val="0"/>
          <c:extLst xmlns:c16r2="http://schemas.microsoft.com/office/drawing/2015/06/chart">
            <c:ext xmlns:c16="http://schemas.microsoft.com/office/drawing/2014/chart" uri="{C3380CC4-5D6E-409C-BE32-E72D297353CC}">
              <c16:uniqueId val="{00000007-6773-496F-BA04-2C88FC6862CE}"/>
            </c:ext>
          </c:extLst>
        </c:ser>
        <c:ser>
          <c:idx val="8"/>
          <c:order val="8"/>
          <c:tx>
            <c:strRef>
              <c:f>'Mapa de Riesgos'!$A$103</c:f>
              <c:strCache>
                <c:ptCount val="1"/>
                <c:pt idx="0">
                  <c:v>FALSO</c:v>
                </c:pt>
              </c:strCache>
            </c:strRef>
          </c:tx>
          <c:spPr>
            <a:ln w="25400" cap="rnd">
              <a:noFill/>
              <a:round/>
            </a:ln>
            <a:effectLst/>
          </c:spPr>
          <c:marker>
            <c:symbol val="circle"/>
            <c:size val="5"/>
            <c:spPr>
              <a:solidFill>
                <a:schemeClr val="accent3">
                  <a:lumMod val="60000"/>
                </a:schemeClr>
              </a:solidFill>
              <a:ln w="9525">
                <a:solidFill>
                  <a:schemeClr val="accent3">
                    <a:lumMod val="60000"/>
                  </a:schemeClr>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dLblPos val="t"/>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'Mapa de Riesgos'!$F$103</c:f>
            </c:numRef>
          </c:xVal>
          <c:yVal>
            <c:numRef>
              <c:f>'Mapa de Riesgos'!$H$103</c:f>
              <c:numCache>
                <c:formatCode>General</c:formatCode>
                <c:ptCount val="1"/>
                <c:pt idx="0">
                  <c:v>0</c:v>
                </c:pt>
              </c:numCache>
            </c:numRef>
          </c:yVal>
          <c:smooth val="0"/>
          <c:extLst xmlns:c16r2="http://schemas.microsoft.com/office/drawing/2015/06/chart">
            <c:ext xmlns:c16="http://schemas.microsoft.com/office/drawing/2014/chart" uri="{C3380CC4-5D6E-409C-BE32-E72D297353CC}">
              <c16:uniqueId val="{00000008-6773-496F-BA04-2C88FC6862CE}"/>
            </c:ext>
          </c:extLst>
        </c:ser>
        <c:ser>
          <c:idx val="9"/>
          <c:order val="9"/>
          <c:tx>
            <c:strRef>
              <c:f>'Mapa de Riesgos'!$A$104</c:f>
              <c:strCache>
                <c:ptCount val="1"/>
                <c:pt idx="0">
                  <c:v>FALSO</c:v>
                </c:pt>
              </c:strCache>
            </c:strRef>
          </c:tx>
          <c:spPr>
            <a:ln w="25400" cap="rnd">
              <a:noFill/>
              <a:round/>
            </a:ln>
            <a:effectLst/>
          </c:spPr>
          <c:marker>
            <c:symbol val="circle"/>
            <c:size val="5"/>
            <c:spPr>
              <a:solidFill>
                <a:schemeClr val="accent4">
                  <a:lumMod val="60000"/>
                </a:schemeClr>
              </a:solidFill>
              <a:ln w="9525">
                <a:solidFill>
                  <a:schemeClr val="accent4">
                    <a:lumMod val="60000"/>
                  </a:schemeClr>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dLblPos val="t"/>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'Mapa de Riesgos'!$F$104</c:f>
            </c:numRef>
          </c:xVal>
          <c:yVal>
            <c:numRef>
              <c:f>'Mapa de Riesgos'!$H$104</c:f>
              <c:numCache>
                <c:formatCode>General</c:formatCode>
                <c:ptCount val="1"/>
                <c:pt idx="0">
                  <c:v>0</c:v>
                </c:pt>
              </c:numCache>
            </c:numRef>
          </c:yVal>
          <c:smooth val="0"/>
          <c:extLst xmlns:c16r2="http://schemas.microsoft.com/office/drawing/2015/06/chart">
            <c:ext xmlns:c16="http://schemas.microsoft.com/office/drawing/2014/chart" uri="{C3380CC4-5D6E-409C-BE32-E72D297353CC}">
              <c16:uniqueId val="{00000009-6773-496F-BA04-2C88FC6862CE}"/>
            </c:ext>
          </c:extLst>
        </c:ser>
        <c:ser>
          <c:idx val="10"/>
          <c:order val="10"/>
          <c:tx>
            <c:strRef>
              <c:f>'Mapa de Riesgos'!$A$105</c:f>
              <c:strCache>
                <c:ptCount val="1"/>
                <c:pt idx="0">
                  <c:v>FALSO</c:v>
                </c:pt>
              </c:strCache>
            </c:strRef>
          </c:tx>
          <c:spPr>
            <a:ln w="25400" cap="rnd">
              <a:noFill/>
              <a:round/>
            </a:ln>
            <a:effectLst/>
          </c:spPr>
          <c:marker>
            <c:symbol val="circle"/>
            <c:size val="5"/>
            <c:spPr>
              <a:solidFill>
                <a:schemeClr val="accent5">
                  <a:lumMod val="60000"/>
                </a:schemeClr>
              </a:solidFill>
              <a:ln w="9525">
                <a:solidFill>
                  <a:schemeClr val="accent5">
                    <a:lumMod val="60000"/>
                  </a:schemeClr>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dLblPos val="t"/>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'Mapa de Riesgos'!$F$105</c:f>
            </c:numRef>
          </c:xVal>
          <c:yVal>
            <c:numRef>
              <c:f>'Mapa de Riesgos'!$H$105</c:f>
              <c:numCache>
                <c:formatCode>General</c:formatCode>
                <c:ptCount val="1"/>
                <c:pt idx="0">
                  <c:v>0</c:v>
                </c:pt>
              </c:numCache>
            </c:numRef>
          </c:yVal>
          <c:smooth val="0"/>
          <c:extLst xmlns:c16r2="http://schemas.microsoft.com/office/drawing/2015/06/chart">
            <c:ext xmlns:c16="http://schemas.microsoft.com/office/drawing/2014/chart" uri="{C3380CC4-5D6E-409C-BE32-E72D297353CC}">
              <c16:uniqueId val="{0000000A-6773-496F-BA04-2C88FC6862CE}"/>
            </c:ext>
          </c:extLst>
        </c:ser>
        <c:ser>
          <c:idx val="11"/>
          <c:order val="11"/>
          <c:tx>
            <c:strRef>
              <c:f>'Mapa de Riesgos'!$A$106</c:f>
              <c:strCache>
                <c:ptCount val="1"/>
                <c:pt idx="0">
                  <c:v>FALSO</c:v>
                </c:pt>
              </c:strCache>
            </c:strRef>
          </c:tx>
          <c:spPr>
            <a:ln w="25400" cap="rnd">
              <a:noFill/>
              <a:round/>
            </a:ln>
            <a:effectLst/>
          </c:spPr>
          <c:marker>
            <c:symbol val="circle"/>
            <c:size val="5"/>
            <c:spPr>
              <a:solidFill>
                <a:schemeClr val="accent6">
                  <a:lumMod val="60000"/>
                </a:schemeClr>
              </a:solidFill>
              <a:ln w="9525">
                <a:solidFill>
                  <a:schemeClr val="accent6">
                    <a:lumMod val="60000"/>
                  </a:schemeClr>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dLblPos val="t"/>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'Mapa de Riesgos'!$F$106</c:f>
            </c:numRef>
          </c:xVal>
          <c:yVal>
            <c:numRef>
              <c:f>'Mapa de Riesgos'!$H$106</c:f>
              <c:numCache>
                <c:formatCode>General</c:formatCode>
                <c:ptCount val="1"/>
                <c:pt idx="0">
                  <c:v>0</c:v>
                </c:pt>
              </c:numCache>
            </c:numRef>
          </c:yVal>
          <c:smooth val="0"/>
          <c:extLst xmlns:c16r2="http://schemas.microsoft.com/office/drawing/2015/06/chart">
            <c:ext xmlns:c16="http://schemas.microsoft.com/office/drawing/2014/chart" uri="{C3380CC4-5D6E-409C-BE32-E72D297353CC}">
              <c16:uniqueId val="{0000000B-6773-496F-BA04-2C88FC6862CE}"/>
            </c:ext>
          </c:extLst>
        </c:ser>
        <c:ser>
          <c:idx val="12"/>
          <c:order val="12"/>
          <c:tx>
            <c:strRef>
              <c:f>'Mapa de Riesgos'!$A$107</c:f>
              <c:strCache>
                <c:ptCount val="1"/>
                <c:pt idx="0">
                  <c:v>FALSO</c:v>
                </c:pt>
              </c:strCache>
            </c:strRef>
          </c:tx>
          <c:spPr>
            <a:ln w="25400" cap="rnd">
              <a:noFill/>
              <a:round/>
            </a:ln>
            <a:effectLst/>
          </c:spPr>
          <c:marker>
            <c:symbol val="circle"/>
            <c:size val="5"/>
            <c:spPr>
              <a:solidFill>
                <a:schemeClr val="accent1">
                  <a:lumMod val="80000"/>
                  <a:lumOff val="20000"/>
                </a:schemeClr>
              </a:solidFill>
              <a:ln w="9525">
                <a:solidFill>
                  <a:schemeClr val="accent1">
                    <a:lumMod val="80000"/>
                    <a:lumOff val="20000"/>
                  </a:schemeClr>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dLblPos val="t"/>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'Mapa de Riesgos'!$F$107</c:f>
            </c:numRef>
          </c:xVal>
          <c:yVal>
            <c:numRef>
              <c:f>'Mapa de Riesgos'!$H$107</c:f>
              <c:numCache>
                <c:formatCode>General</c:formatCode>
                <c:ptCount val="1"/>
                <c:pt idx="0">
                  <c:v>0</c:v>
                </c:pt>
              </c:numCache>
            </c:numRef>
          </c:yVal>
          <c:smooth val="0"/>
          <c:extLst xmlns:c16r2="http://schemas.microsoft.com/office/drawing/2015/06/chart">
            <c:ext xmlns:c16="http://schemas.microsoft.com/office/drawing/2014/chart" uri="{C3380CC4-5D6E-409C-BE32-E72D297353CC}">
              <c16:uniqueId val="{0000000C-6773-496F-BA04-2C88FC6862CE}"/>
            </c:ext>
          </c:extLst>
        </c:ser>
        <c:ser>
          <c:idx val="13"/>
          <c:order val="13"/>
          <c:tx>
            <c:strRef>
              <c:f>'Mapa de Riesgos'!$A$108</c:f>
              <c:strCache>
                <c:ptCount val="1"/>
                <c:pt idx="0">
                  <c:v>FALSO</c:v>
                </c:pt>
              </c:strCache>
            </c:strRef>
          </c:tx>
          <c:spPr>
            <a:ln w="25400" cap="rnd">
              <a:noFill/>
              <a:round/>
            </a:ln>
            <a:effectLst/>
          </c:spPr>
          <c:marker>
            <c:symbol val="circle"/>
            <c:size val="5"/>
            <c:spPr>
              <a:solidFill>
                <a:schemeClr val="accent2">
                  <a:lumMod val="80000"/>
                  <a:lumOff val="20000"/>
                </a:schemeClr>
              </a:solidFill>
              <a:ln w="9525">
                <a:solidFill>
                  <a:schemeClr val="accent2">
                    <a:lumMod val="80000"/>
                    <a:lumOff val="20000"/>
                  </a:schemeClr>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dLblPos val="t"/>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'Mapa de Riesgos'!$F$108</c:f>
            </c:numRef>
          </c:xVal>
          <c:yVal>
            <c:numRef>
              <c:f>'Mapa de Riesgos'!$H$108</c:f>
              <c:numCache>
                <c:formatCode>General</c:formatCode>
                <c:ptCount val="1"/>
                <c:pt idx="0">
                  <c:v>0</c:v>
                </c:pt>
              </c:numCache>
            </c:numRef>
          </c:yVal>
          <c:smooth val="0"/>
          <c:extLst xmlns:c16r2="http://schemas.microsoft.com/office/drawing/2015/06/chart">
            <c:ext xmlns:c16="http://schemas.microsoft.com/office/drawing/2014/chart" uri="{C3380CC4-5D6E-409C-BE32-E72D297353CC}">
              <c16:uniqueId val="{0000000D-6773-496F-BA04-2C88FC6862CE}"/>
            </c:ext>
          </c:extLst>
        </c:ser>
        <c:ser>
          <c:idx val="14"/>
          <c:order val="14"/>
          <c:tx>
            <c:strRef>
              <c:f>'Mapa de Riesgos'!$A$109</c:f>
              <c:strCache>
                <c:ptCount val="1"/>
                <c:pt idx="0">
                  <c:v>FALSO</c:v>
                </c:pt>
              </c:strCache>
            </c:strRef>
          </c:tx>
          <c:spPr>
            <a:ln w="25400" cap="rnd">
              <a:noFill/>
              <a:round/>
            </a:ln>
            <a:effectLst/>
          </c:spPr>
          <c:marker>
            <c:symbol val="circle"/>
            <c:size val="5"/>
            <c:spPr>
              <a:solidFill>
                <a:schemeClr val="accent3">
                  <a:lumMod val="80000"/>
                  <a:lumOff val="20000"/>
                </a:schemeClr>
              </a:solidFill>
              <a:ln w="9525">
                <a:solidFill>
                  <a:schemeClr val="accent3">
                    <a:lumMod val="80000"/>
                    <a:lumOff val="20000"/>
                  </a:schemeClr>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dLblPos val="t"/>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'Mapa de Riesgos'!$F$109</c:f>
            </c:numRef>
          </c:xVal>
          <c:yVal>
            <c:numRef>
              <c:f>'Mapa de Riesgos'!$H$109</c:f>
              <c:numCache>
                <c:formatCode>General</c:formatCode>
                <c:ptCount val="1"/>
                <c:pt idx="0">
                  <c:v>0</c:v>
                </c:pt>
              </c:numCache>
            </c:numRef>
          </c:yVal>
          <c:smooth val="0"/>
          <c:extLst xmlns:c16r2="http://schemas.microsoft.com/office/drawing/2015/06/chart">
            <c:ext xmlns:c16="http://schemas.microsoft.com/office/drawing/2014/chart" uri="{C3380CC4-5D6E-409C-BE32-E72D297353CC}">
              <c16:uniqueId val="{0000000E-6773-496F-BA04-2C88FC6862CE}"/>
            </c:ext>
          </c:extLst>
        </c:ser>
        <c:ser>
          <c:idx val="15"/>
          <c:order val="15"/>
          <c:tx>
            <c:strRef>
              <c:f>'Mapa de Riesgos'!$A$110</c:f>
              <c:strCache>
                <c:ptCount val="1"/>
                <c:pt idx="0">
                  <c:v>FALSO</c:v>
                </c:pt>
              </c:strCache>
            </c:strRef>
          </c:tx>
          <c:spPr>
            <a:ln w="25400" cap="rnd">
              <a:noFill/>
              <a:round/>
            </a:ln>
            <a:effectLst/>
          </c:spPr>
          <c:marker>
            <c:symbol val="circle"/>
            <c:size val="5"/>
            <c:spPr>
              <a:solidFill>
                <a:schemeClr val="accent4">
                  <a:lumMod val="80000"/>
                  <a:lumOff val="20000"/>
                </a:schemeClr>
              </a:solidFill>
              <a:ln w="9525">
                <a:solidFill>
                  <a:schemeClr val="accent4">
                    <a:lumMod val="80000"/>
                    <a:lumOff val="20000"/>
                  </a:schemeClr>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dLblPos val="t"/>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'Mapa de Riesgos'!$F$110</c:f>
            </c:numRef>
          </c:xVal>
          <c:yVal>
            <c:numRef>
              <c:f>'Mapa de Riesgos'!$H$110</c:f>
              <c:numCache>
                <c:formatCode>General</c:formatCode>
                <c:ptCount val="1"/>
                <c:pt idx="0">
                  <c:v>0</c:v>
                </c:pt>
              </c:numCache>
            </c:numRef>
          </c:yVal>
          <c:smooth val="0"/>
          <c:extLst xmlns:c16r2="http://schemas.microsoft.com/office/drawing/2015/06/chart">
            <c:ext xmlns:c16="http://schemas.microsoft.com/office/drawing/2014/chart" uri="{C3380CC4-5D6E-409C-BE32-E72D297353CC}">
              <c16:uniqueId val="{0000000F-6773-496F-BA04-2C88FC6862CE}"/>
            </c:ext>
          </c:extLst>
        </c:ser>
        <c:ser>
          <c:idx val="16"/>
          <c:order val="16"/>
          <c:tx>
            <c:strRef>
              <c:f>'Mapa de Riesgos'!$A$111</c:f>
              <c:strCache>
                <c:ptCount val="1"/>
                <c:pt idx="0">
                  <c:v>FALSO</c:v>
                </c:pt>
              </c:strCache>
            </c:strRef>
          </c:tx>
          <c:spPr>
            <a:ln w="25400" cap="rnd">
              <a:noFill/>
              <a:round/>
            </a:ln>
            <a:effectLst/>
          </c:spPr>
          <c:marker>
            <c:symbol val="circle"/>
            <c:size val="5"/>
            <c:spPr>
              <a:solidFill>
                <a:schemeClr val="accent5">
                  <a:lumMod val="80000"/>
                  <a:lumOff val="20000"/>
                </a:schemeClr>
              </a:solidFill>
              <a:ln w="9525">
                <a:solidFill>
                  <a:schemeClr val="accent5">
                    <a:lumMod val="80000"/>
                    <a:lumOff val="20000"/>
                  </a:schemeClr>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dLblPos val="t"/>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'Mapa de Riesgos'!$F$111</c:f>
            </c:numRef>
          </c:xVal>
          <c:yVal>
            <c:numRef>
              <c:f>'Mapa de Riesgos'!$H$111</c:f>
              <c:numCache>
                <c:formatCode>General</c:formatCode>
                <c:ptCount val="1"/>
                <c:pt idx="0">
                  <c:v>0</c:v>
                </c:pt>
              </c:numCache>
            </c:numRef>
          </c:yVal>
          <c:smooth val="0"/>
          <c:extLst xmlns:c16r2="http://schemas.microsoft.com/office/drawing/2015/06/chart">
            <c:ext xmlns:c16="http://schemas.microsoft.com/office/drawing/2014/chart" uri="{C3380CC4-5D6E-409C-BE32-E72D297353CC}">
              <c16:uniqueId val="{00000010-6773-496F-BA04-2C88FC6862CE}"/>
            </c:ext>
          </c:extLst>
        </c:ser>
        <c:ser>
          <c:idx val="17"/>
          <c:order val="17"/>
          <c:tx>
            <c:strRef>
              <c:f>'Mapa de Riesgos'!$A$112</c:f>
              <c:strCache>
                <c:ptCount val="1"/>
                <c:pt idx="0">
                  <c:v>FALSO</c:v>
                </c:pt>
              </c:strCache>
            </c:strRef>
          </c:tx>
          <c:spPr>
            <a:ln w="25400" cap="rnd">
              <a:noFill/>
              <a:round/>
            </a:ln>
            <a:effectLst/>
          </c:spPr>
          <c:marker>
            <c:symbol val="circle"/>
            <c:size val="5"/>
            <c:spPr>
              <a:solidFill>
                <a:schemeClr val="accent6">
                  <a:lumMod val="80000"/>
                  <a:lumOff val="20000"/>
                </a:schemeClr>
              </a:solidFill>
              <a:ln w="9525">
                <a:solidFill>
                  <a:schemeClr val="accent6">
                    <a:lumMod val="80000"/>
                    <a:lumOff val="20000"/>
                  </a:schemeClr>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dLblPos val="t"/>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'Mapa de Riesgos'!$F$112</c:f>
            </c:numRef>
          </c:xVal>
          <c:yVal>
            <c:numRef>
              <c:f>'Mapa de Riesgos'!$H$112</c:f>
              <c:numCache>
                <c:formatCode>General</c:formatCode>
                <c:ptCount val="1"/>
                <c:pt idx="0">
                  <c:v>0</c:v>
                </c:pt>
              </c:numCache>
            </c:numRef>
          </c:yVal>
          <c:smooth val="0"/>
          <c:extLst xmlns:c16r2="http://schemas.microsoft.com/office/drawing/2015/06/chart">
            <c:ext xmlns:c16="http://schemas.microsoft.com/office/drawing/2014/chart" uri="{C3380CC4-5D6E-409C-BE32-E72D297353CC}">
              <c16:uniqueId val="{00000011-6773-496F-BA04-2C88FC6862CE}"/>
            </c:ext>
          </c:extLst>
        </c:ser>
        <c:ser>
          <c:idx val="18"/>
          <c:order val="18"/>
          <c:tx>
            <c:strRef>
              <c:f>'Mapa de Riesgos'!$A$113</c:f>
              <c:strCache>
                <c:ptCount val="1"/>
                <c:pt idx="0">
                  <c:v>FALSO</c:v>
                </c:pt>
              </c:strCache>
            </c:strRef>
          </c:tx>
          <c:spPr>
            <a:ln w="25400" cap="rnd">
              <a:noFill/>
              <a:round/>
            </a:ln>
            <a:effectLst/>
          </c:spPr>
          <c:marker>
            <c:symbol val="circle"/>
            <c:size val="5"/>
            <c:spPr>
              <a:solidFill>
                <a:schemeClr val="accent1">
                  <a:lumMod val="80000"/>
                </a:schemeClr>
              </a:solidFill>
              <a:ln w="9525">
                <a:solidFill>
                  <a:schemeClr val="accent1">
                    <a:lumMod val="80000"/>
                  </a:schemeClr>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dLblPos val="t"/>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'Mapa de Riesgos'!$F$113</c:f>
            </c:numRef>
          </c:xVal>
          <c:yVal>
            <c:numRef>
              <c:f>'Mapa de Riesgos'!$H$113</c:f>
              <c:numCache>
                <c:formatCode>General</c:formatCode>
                <c:ptCount val="1"/>
                <c:pt idx="0">
                  <c:v>0</c:v>
                </c:pt>
              </c:numCache>
            </c:numRef>
          </c:yVal>
          <c:smooth val="0"/>
          <c:extLst xmlns:c16r2="http://schemas.microsoft.com/office/drawing/2015/06/chart">
            <c:ext xmlns:c16="http://schemas.microsoft.com/office/drawing/2014/chart" uri="{C3380CC4-5D6E-409C-BE32-E72D297353CC}">
              <c16:uniqueId val="{00000012-6773-496F-BA04-2C88FC6862CE}"/>
            </c:ext>
          </c:extLst>
        </c:ser>
        <c:ser>
          <c:idx val="19"/>
          <c:order val="19"/>
          <c:tx>
            <c:strRef>
              <c:f>'Mapa de Riesgos'!$A$114</c:f>
              <c:strCache>
                <c:ptCount val="1"/>
                <c:pt idx="0">
                  <c:v>FALSO</c:v>
                </c:pt>
              </c:strCache>
            </c:strRef>
          </c:tx>
          <c:spPr>
            <a:ln w="25400" cap="rnd">
              <a:noFill/>
              <a:round/>
            </a:ln>
            <a:effectLst/>
          </c:spPr>
          <c:marker>
            <c:symbol val="circle"/>
            <c:size val="5"/>
            <c:spPr>
              <a:solidFill>
                <a:schemeClr val="accent2">
                  <a:lumMod val="80000"/>
                </a:schemeClr>
              </a:solidFill>
              <a:ln w="9525">
                <a:solidFill>
                  <a:schemeClr val="accent2">
                    <a:lumMod val="80000"/>
                  </a:schemeClr>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dLblPos val="t"/>
            <c:showLegendKey val="0"/>
            <c:showVal val="0"/>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'Mapa de Riesgos'!$F$114</c:f>
            </c:numRef>
          </c:xVal>
          <c:yVal>
            <c:numRef>
              <c:f>'Mapa de Riesgos'!$H$114</c:f>
              <c:numCache>
                <c:formatCode>General</c:formatCode>
                <c:ptCount val="1"/>
                <c:pt idx="0">
                  <c:v>0</c:v>
                </c:pt>
              </c:numCache>
            </c:numRef>
          </c:yVal>
          <c:smooth val="0"/>
          <c:extLst xmlns:c16r2="http://schemas.microsoft.com/office/drawing/2015/06/chart">
            <c:ext xmlns:c16="http://schemas.microsoft.com/office/drawing/2014/chart" uri="{C3380CC4-5D6E-409C-BE32-E72D297353CC}">
              <c16:uniqueId val="{00000013-6773-496F-BA04-2C88FC6862CE}"/>
            </c:ext>
          </c:extLst>
        </c:ser>
        <c:dLbls>
          <c:dLblPos val="t"/>
          <c:showLegendKey val="0"/>
          <c:showVal val="1"/>
          <c:showCatName val="0"/>
          <c:showSerName val="0"/>
          <c:showPercent val="0"/>
          <c:showBubbleSize val="0"/>
        </c:dLbls>
        <c:axId val="-991030304"/>
        <c:axId val="-991029760"/>
      </c:scatterChart>
      <c:valAx>
        <c:axId val="-991030304"/>
        <c:scaling>
          <c:orientation val="minMax"/>
          <c:max val="1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800" b="0" i="0" u="none" strike="noStrike" kern="1200" baseline="0">
                    <a:solidFill>
                      <a:srgbClr val="C00000"/>
                    </a:solidFill>
                    <a:latin typeface="+mn-lt"/>
                    <a:ea typeface="+mn-ea"/>
                    <a:cs typeface="+mn-cs"/>
                  </a:defRPr>
                </a:pPr>
                <a:r>
                  <a:rPr lang="es-MX" sz="1800">
                    <a:solidFill>
                      <a:srgbClr val="C00000"/>
                    </a:solidFill>
                  </a:rPr>
                  <a:t>GRADO DE IMPACTO</a:t>
                </a:r>
              </a:p>
            </c:rich>
          </c:tx>
          <c:overlay val="0"/>
          <c:spPr>
            <a:noFill/>
            <a:ln>
              <a:noFill/>
            </a:ln>
            <a:effectLst/>
          </c:spPr>
          <c:txPr>
            <a:bodyPr rot="0" spcFirstLastPara="1" vertOverflow="ellipsis" vert="horz" wrap="square" anchor="ctr" anchorCtr="1"/>
            <a:lstStyle/>
            <a:p>
              <a:pPr>
                <a:defRPr sz="1800" b="0" i="0" u="none" strike="noStrike" kern="1200" baseline="0">
                  <a:solidFill>
                    <a:srgbClr val="C00000"/>
                  </a:solidFill>
                  <a:latin typeface="+mn-lt"/>
                  <a:ea typeface="+mn-ea"/>
                  <a:cs typeface="+mn-cs"/>
                </a:defRPr>
              </a:pPr>
              <a:endParaRPr lang="es-MX"/>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991029760"/>
        <c:crosses val="autoZero"/>
        <c:crossBetween val="midCat"/>
        <c:majorUnit val="1"/>
      </c:valAx>
      <c:valAx>
        <c:axId val="-991029760"/>
        <c:scaling>
          <c:orientation val="minMax"/>
          <c:max val="1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800" b="0" i="0" u="none" strike="noStrike" kern="1200" baseline="0">
                    <a:solidFill>
                      <a:srgbClr val="C00000"/>
                    </a:solidFill>
                    <a:latin typeface="+mn-lt"/>
                    <a:ea typeface="+mn-ea"/>
                    <a:cs typeface="+mn-cs"/>
                  </a:defRPr>
                </a:pPr>
                <a:r>
                  <a:rPr lang="es-MX" sz="1800" b="0">
                    <a:solidFill>
                      <a:srgbClr val="C00000"/>
                    </a:solidFill>
                  </a:rPr>
                  <a:t>PROBABILIDAD DE OCURRENCIA</a:t>
                </a:r>
              </a:p>
            </c:rich>
          </c:tx>
          <c:overlay val="0"/>
          <c:spPr>
            <a:noFill/>
            <a:ln>
              <a:noFill/>
            </a:ln>
            <a:effectLst/>
          </c:spPr>
          <c:txPr>
            <a:bodyPr rot="-5400000" spcFirstLastPara="1" vertOverflow="ellipsis" vert="horz" wrap="square" anchor="ctr" anchorCtr="1"/>
            <a:lstStyle/>
            <a:p>
              <a:pPr>
                <a:defRPr sz="1800" b="0" i="0" u="none" strike="noStrike" kern="1200" baseline="0">
                  <a:solidFill>
                    <a:srgbClr val="C00000"/>
                  </a:solidFill>
                  <a:latin typeface="+mn-lt"/>
                  <a:ea typeface="+mn-ea"/>
                  <a:cs typeface="+mn-cs"/>
                </a:defRPr>
              </a:pPr>
              <a:endParaRPr lang="es-MX"/>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991030304"/>
        <c:crosses val="autoZero"/>
        <c:crossBetween val="midCat"/>
      </c:valAx>
      <c:spPr>
        <a:blipFill>
          <a:blip xmlns:r="http://schemas.openxmlformats.org/officeDocument/2006/relationships" r:embed="rId3"/>
          <a:stretch>
            <a:fillRect/>
          </a:stretch>
        </a:blipFill>
        <a:ln>
          <a:noFill/>
        </a:ln>
        <a:effectLst/>
      </c:spPr>
    </c:plotArea>
    <c:plotVisOnly val="1"/>
    <c:dispBlanksAs val="zero"/>
    <c:showDLblsOverMax val="0"/>
  </c:chart>
  <c:spPr>
    <a:noFill/>
    <a:ln w="9525" cap="flat" cmpd="sng" algn="ctr">
      <a:solidFill>
        <a:srgbClr val="C00000"/>
      </a:solidFill>
      <a:round/>
    </a:ln>
    <a:effectLst/>
  </c:spPr>
  <c:txPr>
    <a:bodyPr/>
    <a:lstStyle/>
    <a:p>
      <a:pPr>
        <a:defRPr/>
      </a:pPr>
      <a:endParaRPr lang="es-MX"/>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iagrams/colors1.xml><?xml version="1.0" encoding="utf-8"?>
<dgm:colorsDef xmlns:dgm="http://schemas.openxmlformats.org/drawingml/2006/diagram" xmlns:a="http://schemas.openxmlformats.org/drawingml/2006/main" uniqueId="urn:microsoft.com/office/officeart/2005/8/colors/accent3_1">
  <dgm:title val=""/>
  <dgm:desc val=""/>
  <dgm:catLst>
    <dgm:cat type="accent3" pri="11100"/>
  </dgm:catLst>
  <dgm:styleLbl name="node0">
    <dgm:fillClrLst meth="repeat">
      <a:schemeClr val="lt1"/>
    </dgm:fillClrLst>
    <dgm:linClrLst meth="repeat">
      <a:schemeClr val="accent3">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3">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3">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3">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3">
        <a:shade val="80000"/>
      </a:schemeClr>
    </dgm:linClrLst>
    <dgm:effectClrLst/>
    <dgm:txLinClrLst/>
    <dgm:txFillClrLst/>
    <dgm:txEffectClrLst/>
  </dgm:styleLbl>
  <dgm:styleLbl name="node2">
    <dgm:fillClrLst meth="repeat">
      <a:schemeClr val="lt1"/>
    </dgm:fillClrLst>
    <dgm:linClrLst meth="repeat">
      <a:schemeClr val="accent3">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3">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3">
        <a:shade val="80000"/>
      </a:schemeClr>
    </dgm:linClrLst>
    <dgm:effectClrLst/>
    <dgm:txLinClrLst/>
    <dgm:txFillClrLst meth="repeat">
      <a:schemeClr val="dk1"/>
    </dgm:txFillClrLst>
    <dgm:txEffectClrLst/>
  </dgm:styleLbl>
  <dgm:styleLbl name="fgImgPlace1">
    <dgm:fillClrLst meth="repeat">
      <a:schemeClr val="accent3">
        <a:tint val="40000"/>
      </a:schemeClr>
    </dgm:fillClrLst>
    <dgm:linClrLst meth="repeat">
      <a:schemeClr val="accent3">
        <a:shade val="80000"/>
      </a:schemeClr>
    </dgm:linClrLst>
    <dgm:effectClrLst/>
    <dgm:txLinClrLst/>
    <dgm:txFillClrLst meth="repeat">
      <a:schemeClr val="lt1"/>
    </dgm:txFillClrLst>
    <dgm:txEffectClrLst/>
  </dgm:styleLbl>
  <dgm:styleLbl name="alignImgPlace1">
    <dgm:fillClrLst meth="repeat">
      <a:schemeClr val="accent3">
        <a:tint val="40000"/>
      </a:schemeClr>
    </dgm:fillClrLst>
    <dgm:linClrLst meth="repeat">
      <a:schemeClr val="accent3">
        <a:shade val="80000"/>
      </a:schemeClr>
    </dgm:linClrLst>
    <dgm:effectClrLst/>
    <dgm:txLinClrLst/>
    <dgm:txFillClrLst meth="repeat">
      <a:schemeClr val="lt1"/>
    </dgm:txFillClrLst>
    <dgm:txEffectClrLst/>
  </dgm:styleLbl>
  <dgm:styleLbl name="bgImgPlace1">
    <dgm:fillClrLst meth="repeat">
      <a:schemeClr val="accent3">
        <a:tint val="40000"/>
      </a:schemeClr>
    </dgm:fillClrLst>
    <dgm:linClrLst meth="repeat">
      <a:schemeClr val="accent3">
        <a:shade val="80000"/>
      </a:schemeClr>
    </dgm:linClrLst>
    <dgm:effectClrLst/>
    <dgm:txLinClrLst/>
    <dgm:txFillClrLst meth="repeat">
      <a:schemeClr val="lt1"/>
    </dgm:txFillClrLst>
    <dgm:txEffectClrLst/>
  </dgm:styleLbl>
  <dgm:styleLbl name="sibTrans2D1">
    <dgm:fillClrLst meth="repeat">
      <a:schemeClr val="accent3">
        <a:tint val="60000"/>
      </a:schemeClr>
    </dgm:fillClrLst>
    <dgm:linClrLst meth="repeat">
      <a:schemeClr val="accent3">
        <a:tint val="60000"/>
      </a:schemeClr>
    </dgm:linClrLst>
    <dgm:effectClrLst/>
    <dgm:txLinClrLst/>
    <dgm:txFillClrLst meth="repeat">
      <a:schemeClr val="dk1"/>
    </dgm:txFillClrLst>
    <dgm:txEffectClrLst/>
  </dgm:styleLbl>
  <dgm:styleLbl name="fgSibTrans2D1">
    <dgm:fillClrLst meth="repeat">
      <a:schemeClr val="accent3">
        <a:tint val="60000"/>
      </a:schemeClr>
    </dgm:fillClrLst>
    <dgm:linClrLst meth="repeat">
      <a:schemeClr val="accent3">
        <a:tint val="60000"/>
      </a:schemeClr>
    </dgm:linClrLst>
    <dgm:effectClrLst/>
    <dgm:txLinClrLst/>
    <dgm:txFillClrLst meth="repeat">
      <a:schemeClr val="dk1"/>
    </dgm:txFillClrLst>
    <dgm:txEffectClrLst/>
  </dgm:styleLbl>
  <dgm:styleLbl name="bgSibTrans2D1">
    <dgm:fillClrLst meth="repeat">
      <a:schemeClr val="accent3">
        <a:tint val="60000"/>
      </a:schemeClr>
    </dgm:fillClrLst>
    <dgm:linClrLst meth="repeat">
      <a:schemeClr val="accent3">
        <a:tint val="60000"/>
      </a:schemeClr>
    </dgm:linClrLst>
    <dgm:effectClrLst/>
    <dgm:txLinClrLst/>
    <dgm:txFillClrLst meth="repeat">
      <a:schemeClr val="dk1"/>
    </dgm:txFillClrLst>
    <dgm:txEffectClrLst/>
  </dgm:styleLbl>
  <dgm:styleLbl name="sibTrans1D1">
    <dgm:fillClrLst meth="repeat">
      <a:schemeClr val="accent3"/>
    </dgm:fillClrLst>
    <dgm:linClrLst meth="repeat">
      <a:schemeClr val="accent3"/>
    </dgm:linClrLst>
    <dgm:effectClrLst/>
    <dgm:txLinClrLst/>
    <dgm:txFillClrLst meth="repeat">
      <a:schemeClr val="tx1"/>
    </dgm:txFillClrLst>
    <dgm:txEffectClrLst/>
  </dgm:styleLbl>
  <dgm:styleLbl name="callout">
    <dgm:fillClrLst meth="repeat">
      <a:schemeClr val="accent3"/>
    </dgm:fillClrLst>
    <dgm:linClrLst meth="repeat">
      <a:schemeClr val="accent3"/>
    </dgm:linClrLst>
    <dgm:effectClrLst/>
    <dgm:txLinClrLst/>
    <dgm:txFillClrLst meth="repeat">
      <a:schemeClr val="tx1"/>
    </dgm:txFillClrLst>
    <dgm:txEffectClrLst/>
  </dgm:styleLbl>
  <dgm:styleLbl name="asst0">
    <dgm:fillClrLst meth="repeat">
      <a:schemeClr val="lt1"/>
    </dgm:fillClrLst>
    <dgm:linClrLst meth="repeat">
      <a:schemeClr val="accent3">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3">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3">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3">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3">
        <a:shade val="80000"/>
      </a:schemeClr>
    </dgm:linClrLst>
    <dgm:effectClrLst/>
    <dgm:txLinClrLst/>
    <dgm:txFillClrLst meth="repeat">
      <a:schemeClr val="dk1"/>
    </dgm:txFillClrLst>
    <dgm:txEffectClrLst/>
  </dgm:styleLbl>
  <dgm:styleLbl name="parChTrans2D1">
    <dgm:fillClrLst meth="repeat">
      <a:schemeClr val="accent3">
        <a:tint val="60000"/>
      </a:schemeClr>
    </dgm:fillClrLst>
    <dgm:linClrLst meth="repeat">
      <a:schemeClr val="accent3">
        <a:tint val="60000"/>
      </a:schemeClr>
    </dgm:linClrLst>
    <dgm:effectClrLst/>
    <dgm:txLinClrLst/>
    <dgm:txFillClrLst/>
    <dgm:txEffectClrLst/>
  </dgm:styleLbl>
  <dgm:styleLbl name="parChTrans2D2">
    <dgm:fillClrLst meth="repeat">
      <a:schemeClr val="accent3"/>
    </dgm:fillClrLst>
    <dgm:linClrLst meth="repeat">
      <a:schemeClr val="accent3"/>
    </dgm:linClrLst>
    <dgm:effectClrLst/>
    <dgm:txLinClrLst/>
    <dgm:txFillClrLst/>
    <dgm:txEffectClrLst/>
  </dgm:styleLbl>
  <dgm:styleLbl name="parChTrans2D3">
    <dgm:fillClrLst meth="repeat">
      <a:schemeClr val="accent3"/>
    </dgm:fillClrLst>
    <dgm:linClrLst meth="repeat">
      <a:schemeClr val="accent3"/>
    </dgm:linClrLst>
    <dgm:effectClrLst/>
    <dgm:txLinClrLst/>
    <dgm:txFillClrLst/>
    <dgm:txEffectClrLst/>
  </dgm:styleLbl>
  <dgm:styleLbl name="parChTrans2D4">
    <dgm:fillClrLst meth="repeat">
      <a:schemeClr val="accent3"/>
    </dgm:fillClrLst>
    <dgm:linClrLst meth="repeat">
      <a:schemeClr val="accent3"/>
    </dgm:linClrLst>
    <dgm:effectClrLst/>
    <dgm:txLinClrLst/>
    <dgm:txFillClrLst meth="repeat">
      <a:schemeClr val="lt1"/>
    </dgm:txFillClrLst>
    <dgm:txEffectClrLst/>
  </dgm:styleLbl>
  <dgm:styleLbl name="parChTrans1D1">
    <dgm:fillClrLst meth="repeat">
      <a:schemeClr val="accent3"/>
    </dgm:fillClrLst>
    <dgm:linClrLst meth="repeat">
      <a:schemeClr val="accent3">
        <a:shade val="60000"/>
      </a:schemeClr>
    </dgm:linClrLst>
    <dgm:effectClrLst/>
    <dgm:txLinClrLst/>
    <dgm:txFillClrLst meth="repeat">
      <a:schemeClr val="tx1"/>
    </dgm:txFillClrLst>
    <dgm:txEffectClrLst/>
  </dgm:styleLbl>
  <dgm:styleLbl name="parChTrans1D2">
    <dgm:fillClrLst meth="repeat">
      <a:schemeClr val="accent3"/>
    </dgm:fillClrLst>
    <dgm:linClrLst meth="repeat">
      <a:schemeClr val="accent3">
        <a:shade val="60000"/>
      </a:schemeClr>
    </dgm:linClrLst>
    <dgm:effectClrLst/>
    <dgm:txLinClrLst/>
    <dgm:txFillClrLst meth="repeat">
      <a:schemeClr val="tx1"/>
    </dgm:txFillClrLst>
    <dgm:txEffectClrLst/>
  </dgm:styleLbl>
  <dgm:styleLbl name="parChTrans1D3">
    <dgm:fillClrLst meth="repeat">
      <a:schemeClr val="accent3"/>
    </dgm:fillClrLst>
    <dgm:linClrLst meth="repeat">
      <a:schemeClr val="accent3">
        <a:shade val="80000"/>
      </a:schemeClr>
    </dgm:linClrLst>
    <dgm:effectClrLst/>
    <dgm:txLinClrLst/>
    <dgm:txFillClrLst meth="repeat">
      <a:schemeClr val="tx1"/>
    </dgm:txFillClrLst>
    <dgm:txEffectClrLst/>
  </dgm:styleLbl>
  <dgm:styleLbl name="parChTrans1D4">
    <dgm:fillClrLst meth="repeat">
      <a:schemeClr val="accent3"/>
    </dgm:fillClrLst>
    <dgm:linClrLst meth="repeat">
      <a:schemeClr val="accent3">
        <a:shade val="80000"/>
      </a:schemeClr>
    </dgm:linClrLst>
    <dgm:effectClrLst/>
    <dgm:txLinClrLst/>
    <dgm:txFillClrLst meth="repeat">
      <a:schemeClr val="tx1"/>
    </dgm:txFillClrLst>
    <dgm:txEffectClrLst/>
  </dgm:styleLbl>
  <dgm:styleLbl name="fgAcc1">
    <dgm:fillClrLst meth="repeat">
      <a:schemeClr val="accent3">
        <a:alpha val="90000"/>
        <a:tint val="40000"/>
      </a:schemeClr>
    </dgm:fillClrLst>
    <dgm:linClrLst meth="repeat">
      <a:schemeClr val="accent3"/>
    </dgm:linClrLst>
    <dgm:effectClrLst/>
    <dgm:txLinClrLst/>
    <dgm:txFillClrLst meth="repeat">
      <a:schemeClr val="dk1"/>
    </dgm:txFillClrLst>
    <dgm:txEffectClrLst/>
  </dgm:styleLbl>
  <dgm:styleLbl name="conFgAcc1">
    <dgm:fillClrLst meth="repeat">
      <a:schemeClr val="accent3">
        <a:alpha val="90000"/>
        <a:tint val="40000"/>
      </a:schemeClr>
    </dgm:fillClrLst>
    <dgm:linClrLst meth="repeat">
      <a:schemeClr val="accent3"/>
    </dgm:linClrLst>
    <dgm:effectClrLst/>
    <dgm:txLinClrLst/>
    <dgm:txFillClrLst meth="repeat">
      <a:schemeClr val="dk1"/>
    </dgm:txFillClrLst>
    <dgm:txEffectClrLst/>
  </dgm:styleLbl>
  <dgm:styleLbl name="alignAcc1">
    <dgm:fillClrLst meth="repeat">
      <a:schemeClr val="accent3">
        <a:alpha val="90000"/>
        <a:tint val="40000"/>
      </a:schemeClr>
    </dgm:fillClrLst>
    <dgm:linClrLst meth="repeat">
      <a:schemeClr val="accent3"/>
    </dgm:linClrLst>
    <dgm:effectClrLst/>
    <dgm:txLinClrLst/>
    <dgm:txFillClrLst meth="repeat">
      <a:schemeClr val="dk1"/>
    </dgm:txFillClrLst>
    <dgm:txEffectClrLst/>
  </dgm:styleLbl>
  <dgm:styleLbl name="trAlignAcc1">
    <dgm:fillClrLst meth="repeat">
      <a:schemeClr val="accent3">
        <a:alpha val="40000"/>
        <a:tint val="40000"/>
      </a:schemeClr>
    </dgm:fillClrLst>
    <dgm:linClrLst meth="repeat">
      <a:schemeClr val="accent3"/>
    </dgm:linClrLst>
    <dgm:effectClrLst/>
    <dgm:txLinClrLst/>
    <dgm:txFillClrLst meth="repeat">
      <a:schemeClr val="dk1"/>
    </dgm:txFillClrLst>
    <dgm:txEffectClrLst/>
  </dgm:styleLbl>
  <dgm:styleLbl name="bgAcc1">
    <dgm:fillClrLst meth="repeat">
      <a:schemeClr val="accent3">
        <a:alpha val="90000"/>
        <a:tint val="40000"/>
      </a:schemeClr>
    </dgm:fillClrLst>
    <dgm:linClrLst meth="repeat">
      <a:schemeClr val="accent3"/>
    </dgm:linClrLst>
    <dgm:effectClrLst/>
    <dgm:txLinClrLst/>
    <dgm:txFillClrLst meth="repeat">
      <a:schemeClr val="dk1"/>
    </dgm:txFillClrLst>
    <dgm:txEffectClrLst/>
  </dgm:styleLbl>
  <dgm:styleLbl name="solidFgAcc1">
    <dgm:fillClrLst meth="repeat">
      <a:schemeClr val="lt1"/>
    </dgm:fillClrLst>
    <dgm:linClrLst meth="repeat">
      <a:schemeClr val="accent3"/>
    </dgm:linClrLst>
    <dgm:effectClrLst/>
    <dgm:txLinClrLst/>
    <dgm:txFillClrLst meth="repeat">
      <a:schemeClr val="dk1"/>
    </dgm:txFillClrLst>
    <dgm:txEffectClrLst/>
  </dgm:styleLbl>
  <dgm:styleLbl name="solidAlignAcc1">
    <dgm:fillClrLst meth="repeat">
      <a:schemeClr val="lt1"/>
    </dgm:fillClrLst>
    <dgm:linClrLst meth="repeat">
      <a:schemeClr val="accent3"/>
    </dgm:linClrLst>
    <dgm:effectClrLst/>
    <dgm:txLinClrLst/>
    <dgm:txFillClrLst meth="repeat">
      <a:schemeClr val="dk1"/>
    </dgm:txFillClrLst>
    <dgm:txEffectClrLst/>
  </dgm:styleLbl>
  <dgm:styleLbl name="solidBgAcc1">
    <dgm:fillClrLst meth="repeat">
      <a:schemeClr val="lt1"/>
    </dgm:fillClrLst>
    <dgm:linClrLst meth="repeat">
      <a:schemeClr val="accent3"/>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3">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3">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3">
        <a:alpha val="90000"/>
      </a:schemeClr>
    </dgm:linClrLst>
    <dgm:effectClrLst/>
    <dgm:txLinClrLst/>
    <dgm:txFillClrLst meth="repeat">
      <a:schemeClr val="dk1"/>
    </dgm:txFillClrLst>
    <dgm:txEffectClrLst/>
  </dgm:styleLbl>
  <dgm:styleLbl name="fgAcc0">
    <dgm:fillClrLst meth="repeat">
      <a:schemeClr val="accent3">
        <a:alpha val="90000"/>
        <a:tint val="40000"/>
      </a:schemeClr>
    </dgm:fillClrLst>
    <dgm:linClrLst meth="repeat">
      <a:schemeClr val="accent3"/>
    </dgm:linClrLst>
    <dgm:effectClrLst/>
    <dgm:txLinClrLst/>
    <dgm:txFillClrLst meth="repeat">
      <a:schemeClr val="dk1"/>
    </dgm:txFillClrLst>
    <dgm:txEffectClrLst/>
  </dgm:styleLbl>
  <dgm:styleLbl name="fgAcc2">
    <dgm:fillClrLst meth="repeat">
      <a:schemeClr val="accent3">
        <a:alpha val="90000"/>
        <a:tint val="40000"/>
      </a:schemeClr>
    </dgm:fillClrLst>
    <dgm:linClrLst meth="repeat">
      <a:schemeClr val="accent3"/>
    </dgm:linClrLst>
    <dgm:effectClrLst/>
    <dgm:txLinClrLst/>
    <dgm:txFillClrLst meth="repeat">
      <a:schemeClr val="dk1"/>
    </dgm:txFillClrLst>
    <dgm:txEffectClrLst/>
  </dgm:styleLbl>
  <dgm:styleLbl name="fgAcc3">
    <dgm:fillClrLst meth="repeat">
      <a:schemeClr val="accent3">
        <a:alpha val="90000"/>
        <a:tint val="40000"/>
      </a:schemeClr>
    </dgm:fillClrLst>
    <dgm:linClrLst meth="repeat">
      <a:schemeClr val="accent3"/>
    </dgm:linClrLst>
    <dgm:effectClrLst/>
    <dgm:txLinClrLst/>
    <dgm:txFillClrLst meth="repeat">
      <a:schemeClr val="dk1"/>
    </dgm:txFillClrLst>
    <dgm:txEffectClrLst/>
  </dgm:styleLbl>
  <dgm:styleLbl name="fgAcc4">
    <dgm:fillClrLst meth="repeat">
      <a:schemeClr val="accent3">
        <a:alpha val="90000"/>
        <a:tint val="40000"/>
      </a:schemeClr>
    </dgm:fillClrLst>
    <dgm:linClrLst meth="repeat">
      <a:schemeClr val="accent3"/>
    </dgm:linClrLst>
    <dgm:effectClrLst/>
    <dgm:txLinClrLst/>
    <dgm:txFillClrLst meth="repeat">
      <a:schemeClr val="dk1"/>
    </dgm:txFillClrLst>
    <dgm:txEffectClrLst/>
  </dgm:styleLbl>
  <dgm:styleLbl name="bgShp">
    <dgm:fillClrLst meth="repeat">
      <a:schemeClr val="accent3">
        <a:tint val="40000"/>
      </a:schemeClr>
    </dgm:fillClrLst>
    <dgm:linClrLst meth="repeat">
      <a:schemeClr val="accent3"/>
    </dgm:linClrLst>
    <dgm:effectClrLst/>
    <dgm:txLinClrLst/>
    <dgm:txFillClrLst meth="repeat">
      <a:schemeClr val="dk1"/>
    </dgm:txFillClrLst>
    <dgm:txEffectClrLst/>
  </dgm:styleLbl>
  <dgm:styleLbl name="dkBgShp">
    <dgm:fillClrLst meth="repeat">
      <a:schemeClr val="accent3">
        <a:shade val="80000"/>
      </a:schemeClr>
    </dgm:fillClrLst>
    <dgm:linClrLst meth="repeat">
      <a:schemeClr val="accent3"/>
    </dgm:linClrLst>
    <dgm:effectClrLst/>
    <dgm:txLinClrLst/>
    <dgm:txFillClrLst meth="repeat">
      <a:schemeClr val="lt1"/>
    </dgm:txFillClrLst>
    <dgm:txEffectClrLst/>
  </dgm:styleLbl>
  <dgm:styleLbl name="trBgShp">
    <dgm:fillClrLst meth="repeat">
      <a:schemeClr val="accent3">
        <a:tint val="50000"/>
        <a:alpha val="40000"/>
      </a:schemeClr>
    </dgm:fillClrLst>
    <dgm:linClrLst meth="repeat">
      <a:schemeClr val="accent3"/>
    </dgm:linClrLst>
    <dgm:effectClrLst/>
    <dgm:txLinClrLst/>
    <dgm:txFillClrLst meth="repeat">
      <a:schemeClr val="lt1"/>
    </dgm:txFillClrLst>
    <dgm:txEffectClrLst/>
  </dgm:styleLbl>
  <dgm:styleLbl name="fgShp">
    <dgm:fillClrLst meth="repeat">
      <a:schemeClr val="accent3">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91E3A557-3AC2-46D6-8864-B9324C505D0C}" type="doc">
      <dgm:prSet loTypeId="urn:microsoft.com/office/officeart/2005/8/layout/equation1" loCatId="process" qsTypeId="urn:microsoft.com/office/officeart/2005/8/quickstyle/3d3" qsCatId="3D" csTypeId="urn:microsoft.com/office/officeart/2005/8/colors/accent3_1" csCatId="accent3" phldr="1"/>
      <dgm:spPr/>
    </dgm:pt>
    <dgm:pt modelId="{0B13A54C-476A-451D-9817-576476FB9EA9}">
      <dgm:prSet phldrT="[Texto]" custT="1"/>
      <dgm:spPr/>
      <dgm:t>
        <a:bodyPr/>
        <a:lstStyle/>
        <a:p>
          <a:r>
            <a:rPr lang="es-ES" sz="800"/>
            <a:t>sustantivo</a:t>
          </a:r>
        </a:p>
      </dgm:t>
    </dgm:pt>
    <dgm:pt modelId="{F660E95D-39F4-4724-9B13-543D2B24B465}" type="parTrans" cxnId="{B0AF8729-15A5-4ADB-95E3-E2F46149A643}">
      <dgm:prSet/>
      <dgm:spPr/>
      <dgm:t>
        <a:bodyPr/>
        <a:lstStyle/>
        <a:p>
          <a:endParaRPr lang="es-ES" sz="800"/>
        </a:p>
      </dgm:t>
    </dgm:pt>
    <dgm:pt modelId="{D3CD5B55-2C7B-4C34-B1A2-8ABB8EFBDB53}" type="sibTrans" cxnId="{B0AF8729-15A5-4ADB-95E3-E2F46149A643}">
      <dgm:prSet custT="1"/>
      <dgm:spPr/>
      <dgm:t>
        <a:bodyPr/>
        <a:lstStyle/>
        <a:p>
          <a:endParaRPr lang="es-ES" sz="800"/>
        </a:p>
      </dgm:t>
    </dgm:pt>
    <dgm:pt modelId="{E1037499-B88B-45A8-ABBE-171BAF884E5D}">
      <dgm:prSet phldrT="[Texto]" custT="1"/>
      <dgm:spPr/>
      <dgm:t>
        <a:bodyPr/>
        <a:lstStyle/>
        <a:p>
          <a:r>
            <a:rPr lang="es-ES" sz="800"/>
            <a:t>verbo en participio</a:t>
          </a:r>
        </a:p>
      </dgm:t>
    </dgm:pt>
    <dgm:pt modelId="{BB7A955F-5EAF-47A8-AD95-ED39214C0A3F}" type="parTrans" cxnId="{6536720C-90E7-4601-9A77-24B9D19BEB3C}">
      <dgm:prSet/>
      <dgm:spPr/>
      <dgm:t>
        <a:bodyPr/>
        <a:lstStyle/>
        <a:p>
          <a:endParaRPr lang="es-ES" sz="800"/>
        </a:p>
      </dgm:t>
    </dgm:pt>
    <dgm:pt modelId="{8E3207B9-56AE-4DBB-AF80-064F1143CB87}" type="sibTrans" cxnId="{6536720C-90E7-4601-9A77-24B9D19BEB3C}">
      <dgm:prSet custT="1"/>
      <dgm:spPr/>
      <dgm:t>
        <a:bodyPr/>
        <a:lstStyle/>
        <a:p>
          <a:endParaRPr lang="es-ES" sz="800"/>
        </a:p>
      </dgm:t>
    </dgm:pt>
    <dgm:pt modelId="{47B5456A-78FD-4B76-9B9B-74F692D160EF}">
      <dgm:prSet phldrT="[Texto]" custT="1"/>
      <dgm:spPr/>
      <dgm:t>
        <a:bodyPr/>
        <a:lstStyle/>
        <a:p>
          <a:r>
            <a:rPr lang="es-ES" sz="800"/>
            <a:t>RIESGO</a:t>
          </a:r>
        </a:p>
      </dgm:t>
    </dgm:pt>
    <dgm:pt modelId="{31CCAA15-30CA-459B-9C95-B74C63166D8C}" type="parTrans" cxnId="{1CB2BB46-20C0-457E-907E-430DD721D021}">
      <dgm:prSet/>
      <dgm:spPr/>
      <dgm:t>
        <a:bodyPr/>
        <a:lstStyle/>
        <a:p>
          <a:endParaRPr lang="es-ES" sz="800"/>
        </a:p>
      </dgm:t>
    </dgm:pt>
    <dgm:pt modelId="{419DFEB9-4756-4D38-A14E-484579908BAE}" type="sibTrans" cxnId="{1CB2BB46-20C0-457E-907E-430DD721D021}">
      <dgm:prSet/>
      <dgm:spPr/>
      <dgm:t>
        <a:bodyPr/>
        <a:lstStyle/>
        <a:p>
          <a:endParaRPr lang="es-ES" sz="800"/>
        </a:p>
      </dgm:t>
    </dgm:pt>
    <dgm:pt modelId="{D10B0AC3-55E5-4236-842D-8EA4ACCBD674}">
      <dgm:prSet custT="1"/>
      <dgm:spPr/>
      <dgm:t>
        <a:bodyPr/>
        <a:lstStyle/>
        <a:p>
          <a:r>
            <a:rPr lang="es-ES" sz="800"/>
            <a:t>adjetivo o adverbio o </a:t>
          </a:r>
          <a:r>
            <a:rPr lang="es-ES" sz="700"/>
            <a:t>complemento</a:t>
          </a:r>
          <a:r>
            <a:rPr lang="es-ES" sz="800"/>
            <a:t> </a:t>
          </a:r>
          <a:r>
            <a:rPr lang="es-ES" sz="700"/>
            <a:t>circunstancial</a:t>
          </a:r>
          <a:r>
            <a:rPr lang="es-ES" sz="800"/>
            <a:t> negativo</a:t>
          </a:r>
        </a:p>
      </dgm:t>
    </dgm:pt>
    <dgm:pt modelId="{C14A69D2-B89C-4AB5-AF87-1BC36CF5B489}" type="parTrans" cxnId="{330D9C2B-912A-45D6-97E9-EFB78BEB46B1}">
      <dgm:prSet/>
      <dgm:spPr/>
      <dgm:t>
        <a:bodyPr/>
        <a:lstStyle/>
        <a:p>
          <a:endParaRPr lang="es-ES" sz="800"/>
        </a:p>
      </dgm:t>
    </dgm:pt>
    <dgm:pt modelId="{88EB1D50-8F44-49D4-9CF4-B505C0977A3E}" type="sibTrans" cxnId="{330D9C2B-912A-45D6-97E9-EFB78BEB46B1}">
      <dgm:prSet custT="1"/>
      <dgm:spPr/>
      <dgm:t>
        <a:bodyPr/>
        <a:lstStyle/>
        <a:p>
          <a:endParaRPr lang="es-ES" sz="800"/>
        </a:p>
      </dgm:t>
    </dgm:pt>
    <dgm:pt modelId="{6B205464-BF7C-4DD8-B95E-9284976A77DC}" type="pres">
      <dgm:prSet presAssocID="{91E3A557-3AC2-46D6-8864-B9324C505D0C}" presName="linearFlow" presStyleCnt="0">
        <dgm:presLayoutVars>
          <dgm:dir/>
          <dgm:resizeHandles val="exact"/>
        </dgm:presLayoutVars>
      </dgm:prSet>
      <dgm:spPr/>
    </dgm:pt>
    <dgm:pt modelId="{106FC38D-8679-4230-9706-B0FDBFE074A8}" type="pres">
      <dgm:prSet presAssocID="{0B13A54C-476A-451D-9817-576476FB9EA9}" presName="node" presStyleLbl="node1" presStyleIdx="0" presStyleCnt="4">
        <dgm:presLayoutVars>
          <dgm:bulletEnabled val="1"/>
        </dgm:presLayoutVars>
      </dgm:prSet>
      <dgm:spPr/>
      <dgm:t>
        <a:bodyPr/>
        <a:lstStyle/>
        <a:p>
          <a:endParaRPr lang="es-ES"/>
        </a:p>
      </dgm:t>
    </dgm:pt>
    <dgm:pt modelId="{9ADADE6C-A4A3-498C-B390-B2C438F0FC36}" type="pres">
      <dgm:prSet presAssocID="{D3CD5B55-2C7B-4C34-B1A2-8ABB8EFBDB53}" presName="spacerL" presStyleCnt="0"/>
      <dgm:spPr/>
    </dgm:pt>
    <dgm:pt modelId="{83FD9369-B20F-4B1D-AA27-A2140E47111F}" type="pres">
      <dgm:prSet presAssocID="{D3CD5B55-2C7B-4C34-B1A2-8ABB8EFBDB53}" presName="sibTrans" presStyleLbl="sibTrans2D1" presStyleIdx="0" presStyleCnt="3"/>
      <dgm:spPr/>
      <dgm:t>
        <a:bodyPr/>
        <a:lstStyle/>
        <a:p>
          <a:endParaRPr lang="es-ES"/>
        </a:p>
      </dgm:t>
    </dgm:pt>
    <dgm:pt modelId="{F980A674-F9FE-4BC4-8902-12C7C8F83878}" type="pres">
      <dgm:prSet presAssocID="{D3CD5B55-2C7B-4C34-B1A2-8ABB8EFBDB53}" presName="spacerR" presStyleCnt="0"/>
      <dgm:spPr/>
    </dgm:pt>
    <dgm:pt modelId="{E9CC54D3-6C8F-4145-8FEA-095600325A98}" type="pres">
      <dgm:prSet presAssocID="{E1037499-B88B-45A8-ABBE-171BAF884E5D}" presName="node" presStyleLbl="node1" presStyleIdx="1" presStyleCnt="4">
        <dgm:presLayoutVars>
          <dgm:bulletEnabled val="1"/>
        </dgm:presLayoutVars>
      </dgm:prSet>
      <dgm:spPr/>
      <dgm:t>
        <a:bodyPr/>
        <a:lstStyle/>
        <a:p>
          <a:endParaRPr lang="es-ES"/>
        </a:p>
      </dgm:t>
    </dgm:pt>
    <dgm:pt modelId="{1FDB6A6D-C970-42DC-988F-A809F486D220}" type="pres">
      <dgm:prSet presAssocID="{8E3207B9-56AE-4DBB-AF80-064F1143CB87}" presName="spacerL" presStyleCnt="0"/>
      <dgm:spPr/>
    </dgm:pt>
    <dgm:pt modelId="{00087BA6-6B3C-4FDC-92CA-1F8F115D3206}" type="pres">
      <dgm:prSet presAssocID="{8E3207B9-56AE-4DBB-AF80-064F1143CB87}" presName="sibTrans" presStyleLbl="sibTrans2D1" presStyleIdx="1" presStyleCnt="3"/>
      <dgm:spPr/>
      <dgm:t>
        <a:bodyPr/>
        <a:lstStyle/>
        <a:p>
          <a:endParaRPr lang="es-ES"/>
        </a:p>
      </dgm:t>
    </dgm:pt>
    <dgm:pt modelId="{D9844FE0-AC59-4A66-ADAA-3613B3C81043}" type="pres">
      <dgm:prSet presAssocID="{8E3207B9-56AE-4DBB-AF80-064F1143CB87}" presName="spacerR" presStyleCnt="0"/>
      <dgm:spPr/>
    </dgm:pt>
    <dgm:pt modelId="{68CC2740-0468-41F3-A670-1E0268B96AAE}" type="pres">
      <dgm:prSet presAssocID="{D10B0AC3-55E5-4236-842D-8EA4ACCBD674}" presName="node" presStyleLbl="node1" presStyleIdx="2" presStyleCnt="4">
        <dgm:presLayoutVars>
          <dgm:bulletEnabled val="1"/>
        </dgm:presLayoutVars>
      </dgm:prSet>
      <dgm:spPr/>
      <dgm:t>
        <a:bodyPr/>
        <a:lstStyle/>
        <a:p>
          <a:endParaRPr lang="es-ES"/>
        </a:p>
      </dgm:t>
    </dgm:pt>
    <dgm:pt modelId="{D212805F-8383-4229-BCE7-99733ECDC5CE}" type="pres">
      <dgm:prSet presAssocID="{88EB1D50-8F44-49D4-9CF4-B505C0977A3E}" presName="spacerL" presStyleCnt="0"/>
      <dgm:spPr/>
    </dgm:pt>
    <dgm:pt modelId="{B9F67793-9090-47B2-BFC8-085839F2A75B}" type="pres">
      <dgm:prSet presAssocID="{88EB1D50-8F44-49D4-9CF4-B505C0977A3E}" presName="sibTrans" presStyleLbl="sibTrans2D1" presStyleIdx="2" presStyleCnt="3"/>
      <dgm:spPr/>
      <dgm:t>
        <a:bodyPr/>
        <a:lstStyle/>
        <a:p>
          <a:endParaRPr lang="es-ES"/>
        </a:p>
      </dgm:t>
    </dgm:pt>
    <dgm:pt modelId="{D5C75E5D-463E-4E7C-A495-AF3A74225EFF}" type="pres">
      <dgm:prSet presAssocID="{88EB1D50-8F44-49D4-9CF4-B505C0977A3E}" presName="spacerR" presStyleCnt="0"/>
      <dgm:spPr/>
    </dgm:pt>
    <dgm:pt modelId="{52FD7761-115E-4F9B-AC22-4C641DA1D61B}" type="pres">
      <dgm:prSet presAssocID="{47B5456A-78FD-4B76-9B9B-74F692D160EF}" presName="node" presStyleLbl="node1" presStyleIdx="3" presStyleCnt="4">
        <dgm:presLayoutVars>
          <dgm:bulletEnabled val="1"/>
        </dgm:presLayoutVars>
      </dgm:prSet>
      <dgm:spPr/>
      <dgm:t>
        <a:bodyPr/>
        <a:lstStyle/>
        <a:p>
          <a:endParaRPr lang="es-ES"/>
        </a:p>
      </dgm:t>
    </dgm:pt>
  </dgm:ptLst>
  <dgm:cxnLst>
    <dgm:cxn modelId="{0C93AA48-3434-45FF-AA3F-65D767B39C1B}" type="presOf" srcId="{D3CD5B55-2C7B-4C34-B1A2-8ABB8EFBDB53}" destId="{83FD9369-B20F-4B1D-AA27-A2140E47111F}" srcOrd="0" destOrd="0" presId="urn:microsoft.com/office/officeart/2005/8/layout/equation1"/>
    <dgm:cxn modelId="{D61C38E9-0C2B-4CE5-B2C1-F7CE93100386}" type="presOf" srcId="{91E3A557-3AC2-46D6-8864-B9324C505D0C}" destId="{6B205464-BF7C-4DD8-B95E-9284976A77DC}" srcOrd="0" destOrd="0" presId="urn:microsoft.com/office/officeart/2005/8/layout/equation1"/>
    <dgm:cxn modelId="{6536720C-90E7-4601-9A77-24B9D19BEB3C}" srcId="{91E3A557-3AC2-46D6-8864-B9324C505D0C}" destId="{E1037499-B88B-45A8-ABBE-171BAF884E5D}" srcOrd="1" destOrd="0" parTransId="{BB7A955F-5EAF-47A8-AD95-ED39214C0A3F}" sibTransId="{8E3207B9-56AE-4DBB-AF80-064F1143CB87}"/>
    <dgm:cxn modelId="{33398725-3CCD-4739-BA2A-34E1E8194B9F}" type="presOf" srcId="{8E3207B9-56AE-4DBB-AF80-064F1143CB87}" destId="{00087BA6-6B3C-4FDC-92CA-1F8F115D3206}" srcOrd="0" destOrd="0" presId="urn:microsoft.com/office/officeart/2005/8/layout/equation1"/>
    <dgm:cxn modelId="{6796F3DE-C47D-4221-A542-F1C6D4986B6D}" type="presOf" srcId="{0B13A54C-476A-451D-9817-576476FB9EA9}" destId="{106FC38D-8679-4230-9706-B0FDBFE074A8}" srcOrd="0" destOrd="0" presId="urn:microsoft.com/office/officeart/2005/8/layout/equation1"/>
    <dgm:cxn modelId="{B0AF8729-15A5-4ADB-95E3-E2F46149A643}" srcId="{91E3A557-3AC2-46D6-8864-B9324C505D0C}" destId="{0B13A54C-476A-451D-9817-576476FB9EA9}" srcOrd="0" destOrd="0" parTransId="{F660E95D-39F4-4724-9B13-543D2B24B465}" sibTransId="{D3CD5B55-2C7B-4C34-B1A2-8ABB8EFBDB53}"/>
    <dgm:cxn modelId="{1CB2BB46-20C0-457E-907E-430DD721D021}" srcId="{91E3A557-3AC2-46D6-8864-B9324C505D0C}" destId="{47B5456A-78FD-4B76-9B9B-74F692D160EF}" srcOrd="3" destOrd="0" parTransId="{31CCAA15-30CA-459B-9C95-B74C63166D8C}" sibTransId="{419DFEB9-4756-4D38-A14E-484579908BAE}"/>
    <dgm:cxn modelId="{48548EC0-4FAA-4927-B426-3B673A57C0EF}" type="presOf" srcId="{47B5456A-78FD-4B76-9B9B-74F692D160EF}" destId="{52FD7761-115E-4F9B-AC22-4C641DA1D61B}" srcOrd="0" destOrd="0" presId="urn:microsoft.com/office/officeart/2005/8/layout/equation1"/>
    <dgm:cxn modelId="{B9C64E61-FF89-433C-AA16-E4223F5C09F3}" type="presOf" srcId="{88EB1D50-8F44-49D4-9CF4-B505C0977A3E}" destId="{B9F67793-9090-47B2-BFC8-085839F2A75B}" srcOrd="0" destOrd="0" presId="urn:microsoft.com/office/officeart/2005/8/layout/equation1"/>
    <dgm:cxn modelId="{5A196089-30B7-4E15-A56F-7141DA0ECAB8}" type="presOf" srcId="{D10B0AC3-55E5-4236-842D-8EA4ACCBD674}" destId="{68CC2740-0468-41F3-A670-1E0268B96AAE}" srcOrd="0" destOrd="0" presId="urn:microsoft.com/office/officeart/2005/8/layout/equation1"/>
    <dgm:cxn modelId="{A4AE33A4-3365-412F-A278-A9C7733F9DB6}" type="presOf" srcId="{E1037499-B88B-45A8-ABBE-171BAF884E5D}" destId="{E9CC54D3-6C8F-4145-8FEA-095600325A98}" srcOrd="0" destOrd="0" presId="urn:microsoft.com/office/officeart/2005/8/layout/equation1"/>
    <dgm:cxn modelId="{330D9C2B-912A-45D6-97E9-EFB78BEB46B1}" srcId="{91E3A557-3AC2-46D6-8864-B9324C505D0C}" destId="{D10B0AC3-55E5-4236-842D-8EA4ACCBD674}" srcOrd="2" destOrd="0" parTransId="{C14A69D2-B89C-4AB5-AF87-1BC36CF5B489}" sibTransId="{88EB1D50-8F44-49D4-9CF4-B505C0977A3E}"/>
    <dgm:cxn modelId="{6C523400-B3CD-4825-B854-E21A24A04177}" type="presParOf" srcId="{6B205464-BF7C-4DD8-B95E-9284976A77DC}" destId="{106FC38D-8679-4230-9706-B0FDBFE074A8}" srcOrd="0" destOrd="0" presId="urn:microsoft.com/office/officeart/2005/8/layout/equation1"/>
    <dgm:cxn modelId="{0193C39A-E625-4CA6-A63F-FA62B61CA9A8}" type="presParOf" srcId="{6B205464-BF7C-4DD8-B95E-9284976A77DC}" destId="{9ADADE6C-A4A3-498C-B390-B2C438F0FC36}" srcOrd="1" destOrd="0" presId="urn:microsoft.com/office/officeart/2005/8/layout/equation1"/>
    <dgm:cxn modelId="{FB592F9E-06F0-496D-B7E8-1CCE934BF564}" type="presParOf" srcId="{6B205464-BF7C-4DD8-B95E-9284976A77DC}" destId="{83FD9369-B20F-4B1D-AA27-A2140E47111F}" srcOrd="2" destOrd="0" presId="urn:microsoft.com/office/officeart/2005/8/layout/equation1"/>
    <dgm:cxn modelId="{4AAB1C1A-E594-472C-A32A-D84EE2525509}" type="presParOf" srcId="{6B205464-BF7C-4DD8-B95E-9284976A77DC}" destId="{F980A674-F9FE-4BC4-8902-12C7C8F83878}" srcOrd="3" destOrd="0" presId="urn:microsoft.com/office/officeart/2005/8/layout/equation1"/>
    <dgm:cxn modelId="{DD7F02F4-CCC8-4796-B306-8489258DB20C}" type="presParOf" srcId="{6B205464-BF7C-4DD8-B95E-9284976A77DC}" destId="{E9CC54D3-6C8F-4145-8FEA-095600325A98}" srcOrd="4" destOrd="0" presId="urn:microsoft.com/office/officeart/2005/8/layout/equation1"/>
    <dgm:cxn modelId="{E80A97C0-2A77-4333-9257-03C1ED509A47}" type="presParOf" srcId="{6B205464-BF7C-4DD8-B95E-9284976A77DC}" destId="{1FDB6A6D-C970-42DC-988F-A809F486D220}" srcOrd="5" destOrd="0" presId="urn:microsoft.com/office/officeart/2005/8/layout/equation1"/>
    <dgm:cxn modelId="{8278FA2F-F8BA-414A-B522-931CDFF1B07B}" type="presParOf" srcId="{6B205464-BF7C-4DD8-B95E-9284976A77DC}" destId="{00087BA6-6B3C-4FDC-92CA-1F8F115D3206}" srcOrd="6" destOrd="0" presId="urn:microsoft.com/office/officeart/2005/8/layout/equation1"/>
    <dgm:cxn modelId="{C106BB7B-EB25-481D-A5D6-06863C8FE33C}" type="presParOf" srcId="{6B205464-BF7C-4DD8-B95E-9284976A77DC}" destId="{D9844FE0-AC59-4A66-ADAA-3613B3C81043}" srcOrd="7" destOrd="0" presId="urn:microsoft.com/office/officeart/2005/8/layout/equation1"/>
    <dgm:cxn modelId="{BF35E728-10D2-4E86-91BF-BDE95C2F0CBB}" type="presParOf" srcId="{6B205464-BF7C-4DD8-B95E-9284976A77DC}" destId="{68CC2740-0468-41F3-A670-1E0268B96AAE}" srcOrd="8" destOrd="0" presId="urn:microsoft.com/office/officeart/2005/8/layout/equation1"/>
    <dgm:cxn modelId="{62FF12B0-0AAA-4300-80D7-A04421A83228}" type="presParOf" srcId="{6B205464-BF7C-4DD8-B95E-9284976A77DC}" destId="{D212805F-8383-4229-BCE7-99733ECDC5CE}" srcOrd="9" destOrd="0" presId="urn:microsoft.com/office/officeart/2005/8/layout/equation1"/>
    <dgm:cxn modelId="{117C84C3-BB9B-463E-89E7-6DEAC2A93816}" type="presParOf" srcId="{6B205464-BF7C-4DD8-B95E-9284976A77DC}" destId="{B9F67793-9090-47B2-BFC8-085839F2A75B}" srcOrd="10" destOrd="0" presId="urn:microsoft.com/office/officeart/2005/8/layout/equation1"/>
    <dgm:cxn modelId="{D60FA184-D245-4D90-8809-B3F2CBC404B1}" type="presParOf" srcId="{6B205464-BF7C-4DD8-B95E-9284976A77DC}" destId="{D5C75E5D-463E-4E7C-A495-AF3A74225EFF}" srcOrd="11" destOrd="0" presId="urn:microsoft.com/office/officeart/2005/8/layout/equation1"/>
    <dgm:cxn modelId="{0A5BEE92-24FC-4AA1-9D61-8438EFD633A7}" type="presParOf" srcId="{6B205464-BF7C-4DD8-B95E-9284976A77DC}" destId="{52FD7761-115E-4F9B-AC22-4C641DA1D61B}" srcOrd="12" destOrd="0" presId="urn:microsoft.com/office/officeart/2005/8/layout/equation1"/>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106FC38D-8679-4230-9706-B0FDBFE074A8}">
      <dsp:nvSpPr>
        <dsp:cNvPr id="0" name=""/>
        <dsp:cNvSpPr/>
      </dsp:nvSpPr>
      <dsp:spPr>
        <a:xfrm>
          <a:off x="2935" y="138761"/>
          <a:ext cx="815470" cy="815470"/>
        </a:xfrm>
        <a:prstGeom prst="ellipse">
          <a:avLst/>
        </a:prstGeom>
        <a:solidFill>
          <a:schemeClr val="lt1">
            <a:hueOff val="0"/>
            <a:satOff val="0"/>
            <a:lumOff val="0"/>
            <a:alphaOff val="0"/>
          </a:schemeClr>
        </a:solidFill>
        <a:ln>
          <a:noFill/>
        </a:ln>
        <a:effectLst/>
        <a:scene3d>
          <a:camera prst="orthographicFront">
            <a:rot lat="0" lon="0" rev="0"/>
          </a:camera>
          <a:lightRig rig="contrasting" dir="t">
            <a:rot lat="0" lon="0" rev="1200000"/>
          </a:lightRig>
        </a:scene3d>
        <a:sp3d contourW="19050" prstMaterial="metal">
          <a:bevelT w="88900" h="203200"/>
          <a:bevelB w="165100" h="254000"/>
        </a:sp3d>
      </dsp:spPr>
      <dsp:style>
        <a:lnRef idx="0">
          <a:scrgbClr r="0" g="0" b="0"/>
        </a:lnRef>
        <a:fillRef idx="1">
          <a:scrgbClr r="0" g="0" b="0"/>
        </a:fillRef>
        <a:effectRef idx="2">
          <a:scrgbClr r="0" g="0" b="0"/>
        </a:effectRef>
        <a:fontRef idx="minor">
          <a:schemeClr val="lt1"/>
        </a:fontRef>
      </dsp:style>
      <dsp:txBody>
        <a:bodyPr spcFirstLastPara="0" vert="horz" wrap="square" lIns="10160" tIns="10160" rIns="10160" bIns="10160" numCol="1" spcCol="1270" anchor="ctr" anchorCtr="0">
          <a:noAutofit/>
        </a:bodyPr>
        <a:lstStyle/>
        <a:p>
          <a:pPr lvl="0" algn="ctr" defTabSz="355600">
            <a:lnSpc>
              <a:spcPct val="90000"/>
            </a:lnSpc>
            <a:spcBef>
              <a:spcPct val="0"/>
            </a:spcBef>
            <a:spcAft>
              <a:spcPct val="35000"/>
            </a:spcAft>
          </a:pPr>
          <a:r>
            <a:rPr lang="es-ES" sz="800" kern="1200"/>
            <a:t>sustantivo</a:t>
          </a:r>
        </a:p>
      </dsp:txBody>
      <dsp:txXfrm>
        <a:off x="122358" y="258184"/>
        <a:ext cx="576624" cy="576624"/>
      </dsp:txXfrm>
    </dsp:sp>
    <dsp:sp modelId="{83FD9369-B20F-4B1D-AA27-A2140E47111F}">
      <dsp:nvSpPr>
        <dsp:cNvPr id="0" name=""/>
        <dsp:cNvSpPr/>
      </dsp:nvSpPr>
      <dsp:spPr>
        <a:xfrm>
          <a:off x="884621" y="310010"/>
          <a:ext cx="472972" cy="472972"/>
        </a:xfrm>
        <a:prstGeom prst="mathPlus">
          <a:avLst/>
        </a:prstGeom>
        <a:solidFill>
          <a:schemeClr val="accent3">
            <a:tint val="60000"/>
            <a:hueOff val="0"/>
            <a:satOff val="0"/>
            <a:lumOff val="0"/>
            <a:alphaOff val="0"/>
          </a:schemeClr>
        </a:solidFill>
        <a:ln>
          <a:noFill/>
        </a:ln>
        <a:effectLst/>
        <a:scene3d>
          <a:camera prst="orthographicFront">
            <a:rot lat="0" lon="0" rev="0"/>
          </a:camera>
          <a:lightRig rig="contrasting" dir="t">
            <a:rot lat="0" lon="0" rev="1200000"/>
          </a:lightRig>
        </a:scene3d>
        <a:sp3d z="-182000" contourW="19050" prstMaterial="metal">
          <a:bevelT w="88900" h="203200"/>
          <a:bevelB w="165100" h="254000"/>
        </a:sp3d>
      </dsp:spPr>
      <dsp:style>
        <a:lnRef idx="0">
          <a:scrgbClr r="0" g="0" b="0"/>
        </a:lnRef>
        <a:fillRef idx="1">
          <a:scrgbClr r="0" g="0" b="0"/>
        </a:fillRef>
        <a:effectRef idx="0">
          <a:scrgbClr r="0" g="0" b="0"/>
        </a:effectRef>
        <a:fontRef idx="minor">
          <a:schemeClr val="lt1"/>
        </a:fontRef>
      </dsp:style>
      <dsp:txBody>
        <a:bodyPr spcFirstLastPara="0" vert="horz" wrap="square" lIns="0" tIns="0" rIns="0" bIns="0" numCol="1" spcCol="1270" anchor="ctr" anchorCtr="0">
          <a:noAutofit/>
        </a:bodyPr>
        <a:lstStyle/>
        <a:p>
          <a:pPr lvl="0" algn="ctr" defTabSz="355600">
            <a:lnSpc>
              <a:spcPct val="90000"/>
            </a:lnSpc>
            <a:spcBef>
              <a:spcPct val="0"/>
            </a:spcBef>
            <a:spcAft>
              <a:spcPct val="35000"/>
            </a:spcAft>
          </a:pPr>
          <a:endParaRPr lang="es-ES" sz="800" kern="1200"/>
        </a:p>
      </dsp:txBody>
      <dsp:txXfrm>
        <a:off x="947313" y="490874"/>
        <a:ext cx="347588" cy="111244"/>
      </dsp:txXfrm>
    </dsp:sp>
    <dsp:sp modelId="{E9CC54D3-6C8F-4145-8FEA-095600325A98}">
      <dsp:nvSpPr>
        <dsp:cNvPr id="0" name=""/>
        <dsp:cNvSpPr/>
      </dsp:nvSpPr>
      <dsp:spPr>
        <a:xfrm>
          <a:off x="1423810" y="138761"/>
          <a:ext cx="815470" cy="815470"/>
        </a:xfrm>
        <a:prstGeom prst="ellipse">
          <a:avLst/>
        </a:prstGeom>
        <a:solidFill>
          <a:schemeClr val="lt1">
            <a:hueOff val="0"/>
            <a:satOff val="0"/>
            <a:lumOff val="0"/>
            <a:alphaOff val="0"/>
          </a:schemeClr>
        </a:solidFill>
        <a:ln>
          <a:noFill/>
        </a:ln>
        <a:effectLst/>
        <a:scene3d>
          <a:camera prst="orthographicFront">
            <a:rot lat="0" lon="0" rev="0"/>
          </a:camera>
          <a:lightRig rig="contrasting" dir="t">
            <a:rot lat="0" lon="0" rev="1200000"/>
          </a:lightRig>
        </a:scene3d>
        <a:sp3d contourW="19050" prstMaterial="metal">
          <a:bevelT w="88900" h="203200"/>
          <a:bevelB w="165100" h="254000"/>
        </a:sp3d>
      </dsp:spPr>
      <dsp:style>
        <a:lnRef idx="0">
          <a:scrgbClr r="0" g="0" b="0"/>
        </a:lnRef>
        <a:fillRef idx="1">
          <a:scrgbClr r="0" g="0" b="0"/>
        </a:fillRef>
        <a:effectRef idx="2">
          <a:scrgbClr r="0" g="0" b="0"/>
        </a:effectRef>
        <a:fontRef idx="minor">
          <a:schemeClr val="lt1"/>
        </a:fontRef>
      </dsp:style>
      <dsp:txBody>
        <a:bodyPr spcFirstLastPara="0" vert="horz" wrap="square" lIns="10160" tIns="10160" rIns="10160" bIns="10160" numCol="1" spcCol="1270" anchor="ctr" anchorCtr="0">
          <a:noAutofit/>
        </a:bodyPr>
        <a:lstStyle/>
        <a:p>
          <a:pPr lvl="0" algn="ctr" defTabSz="355600">
            <a:lnSpc>
              <a:spcPct val="90000"/>
            </a:lnSpc>
            <a:spcBef>
              <a:spcPct val="0"/>
            </a:spcBef>
            <a:spcAft>
              <a:spcPct val="35000"/>
            </a:spcAft>
          </a:pPr>
          <a:r>
            <a:rPr lang="es-ES" sz="800" kern="1200"/>
            <a:t>verbo en participio</a:t>
          </a:r>
        </a:p>
      </dsp:txBody>
      <dsp:txXfrm>
        <a:off x="1543233" y="258184"/>
        <a:ext cx="576624" cy="576624"/>
      </dsp:txXfrm>
    </dsp:sp>
    <dsp:sp modelId="{00087BA6-6B3C-4FDC-92CA-1F8F115D3206}">
      <dsp:nvSpPr>
        <dsp:cNvPr id="0" name=""/>
        <dsp:cNvSpPr/>
      </dsp:nvSpPr>
      <dsp:spPr>
        <a:xfrm>
          <a:off x="2305497" y="310010"/>
          <a:ext cx="472972" cy="472972"/>
        </a:xfrm>
        <a:prstGeom prst="mathPlus">
          <a:avLst/>
        </a:prstGeom>
        <a:solidFill>
          <a:schemeClr val="accent3">
            <a:tint val="60000"/>
            <a:hueOff val="0"/>
            <a:satOff val="0"/>
            <a:lumOff val="0"/>
            <a:alphaOff val="0"/>
          </a:schemeClr>
        </a:solidFill>
        <a:ln>
          <a:noFill/>
        </a:ln>
        <a:effectLst/>
        <a:scene3d>
          <a:camera prst="orthographicFront">
            <a:rot lat="0" lon="0" rev="0"/>
          </a:camera>
          <a:lightRig rig="contrasting" dir="t">
            <a:rot lat="0" lon="0" rev="1200000"/>
          </a:lightRig>
        </a:scene3d>
        <a:sp3d z="-182000" contourW="19050" prstMaterial="metal">
          <a:bevelT w="88900" h="203200"/>
          <a:bevelB w="165100" h="254000"/>
        </a:sp3d>
      </dsp:spPr>
      <dsp:style>
        <a:lnRef idx="0">
          <a:scrgbClr r="0" g="0" b="0"/>
        </a:lnRef>
        <a:fillRef idx="1">
          <a:scrgbClr r="0" g="0" b="0"/>
        </a:fillRef>
        <a:effectRef idx="0">
          <a:scrgbClr r="0" g="0" b="0"/>
        </a:effectRef>
        <a:fontRef idx="minor">
          <a:schemeClr val="lt1"/>
        </a:fontRef>
      </dsp:style>
      <dsp:txBody>
        <a:bodyPr spcFirstLastPara="0" vert="horz" wrap="square" lIns="0" tIns="0" rIns="0" bIns="0" numCol="1" spcCol="1270" anchor="ctr" anchorCtr="0">
          <a:noAutofit/>
        </a:bodyPr>
        <a:lstStyle/>
        <a:p>
          <a:pPr lvl="0" algn="ctr" defTabSz="355600">
            <a:lnSpc>
              <a:spcPct val="90000"/>
            </a:lnSpc>
            <a:spcBef>
              <a:spcPct val="0"/>
            </a:spcBef>
            <a:spcAft>
              <a:spcPct val="35000"/>
            </a:spcAft>
          </a:pPr>
          <a:endParaRPr lang="es-ES" sz="800" kern="1200"/>
        </a:p>
      </dsp:txBody>
      <dsp:txXfrm>
        <a:off x="2368189" y="490874"/>
        <a:ext cx="347588" cy="111244"/>
      </dsp:txXfrm>
    </dsp:sp>
    <dsp:sp modelId="{68CC2740-0468-41F3-A670-1E0268B96AAE}">
      <dsp:nvSpPr>
        <dsp:cNvPr id="0" name=""/>
        <dsp:cNvSpPr/>
      </dsp:nvSpPr>
      <dsp:spPr>
        <a:xfrm>
          <a:off x="2844686" y="138761"/>
          <a:ext cx="815470" cy="815470"/>
        </a:xfrm>
        <a:prstGeom prst="ellipse">
          <a:avLst/>
        </a:prstGeom>
        <a:solidFill>
          <a:schemeClr val="lt1">
            <a:hueOff val="0"/>
            <a:satOff val="0"/>
            <a:lumOff val="0"/>
            <a:alphaOff val="0"/>
          </a:schemeClr>
        </a:solidFill>
        <a:ln>
          <a:noFill/>
        </a:ln>
        <a:effectLst/>
        <a:scene3d>
          <a:camera prst="orthographicFront">
            <a:rot lat="0" lon="0" rev="0"/>
          </a:camera>
          <a:lightRig rig="contrasting" dir="t">
            <a:rot lat="0" lon="0" rev="1200000"/>
          </a:lightRig>
        </a:scene3d>
        <a:sp3d contourW="19050" prstMaterial="metal">
          <a:bevelT w="88900" h="203200"/>
          <a:bevelB w="165100" h="254000"/>
        </a:sp3d>
      </dsp:spPr>
      <dsp:style>
        <a:lnRef idx="0">
          <a:scrgbClr r="0" g="0" b="0"/>
        </a:lnRef>
        <a:fillRef idx="1">
          <a:scrgbClr r="0" g="0" b="0"/>
        </a:fillRef>
        <a:effectRef idx="2">
          <a:scrgbClr r="0" g="0" b="0"/>
        </a:effectRef>
        <a:fontRef idx="minor">
          <a:schemeClr val="lt1"/>
        </a:fontRef>
      </dsp:style>
      <dsp:txBody>
        <a:bodyPr spcFirstLastPara="0" vert="horz" wrap="square" lIns="10160" tIns="10160" rIns="10160" bIns="10160" numCol="1" spcCol="1270" anchor="ctr" anchorCtr="0">
          <a:noAutofit/>
        </a:bodyPr>
        <a:lstStyle/>
        <a:p>
          <a:pPr lvl="0" algn="ctr" defTabSz="355600">
            <a:lnSpc>
              <a:spcPct val="90000"/>
            </a:lnSpc>
            <a:spcBef>
              <a:spcPct val="0"/>
            </a:spcBef>
            <a:spcAft>
              <a:spcPct val="35000"/>
            </a:spcAft>
          </a:pPr>
          <a:r>
            <a:rPr lang="es-ES" sz="800" kern="1200"/>
            <a:t>adjetivo o adverbio o </a:t>
          </a:r>
          <a:r>
            <a:rPr lang="es-ES" sz="700" kern="1200"/>
            <a:t>complemento</a:t>
          </a:r>
          <a:r>
            <a:rPr lang="es-ES" sz="800" kern="1200"/>
            <a:t> </a:t>
          </a:r>
          <a:r>
            <a:rPr lang="es-ES" sz="700" kern="1200"/>
            <a:t>circunstancial</a:t>
          </a:r>
          <a:r>
            <a:rPr lang="es-ES" sz="800" kern="1200"/>
            <a:t> negativo</a:t>
          </a:r>
        </a:p>
      </dsp:txBody>
      <dsp:txXfrm>
        <a:off x="2964109" y="258184"/>
        <a:ext cx="576624" cy="576624"/>
      </dsp:txXfrm>
    </dsp:sp>
    <dsp:sp modelId="{B9F67793-9090-47B2-BFC8-085839F2A75B}">
      <dsp:nvSpPr>
        <dsp:cNvPr id="0" name=""/>
        <dsp:cNvSpPr/>
      </dsp:nvSpPr>
      <dsp:spPr>
        <a:xfrm>
          <a:off x="3726373" y="310010"/>
          <a:ext cx="472972" cy="472972"/>
        </a:xfrm>
        <a:prstGeom prst="mathEqual">
          <a:avLst/>
        </a:prstGeom>
        <a:solidFill>
          <a:schemeClr val="accent3">
            <a:tint val="60000"/>
            <a:hueOff val="0"/>
            <a:satOff val="0"/>
            <a:lumOff val="0"/>
            <a:alphaOff val="0"/>
          </a:schemeClr>
        </a:solidFill>
        <a:ln>
          <a:noFill/>
        </a:ln>
        <a:effectLst/>
        <a:scene3d>
          <a:camera prst="orthographicFront">
            <a:rot lat="0" lon="0" rev="0"/>
          </a:camera>
          <a:lightRig rig="contrasting" dir="t">
            <a:rot lat="0" lon="0" rev="1200000"/>
          </a:lightRig>
        </a:scene3d>
        <a:sp3d z="-182000" contourW="19050" prstMaterial="metal">
          <a:bevelT w="88900" h="203200"/>
          <a:bevelB w="165100" h="254000"/>
        </a:sp3d>
      </dsp:spPr>
      <dsp:style>
        <a:lnRef idx="0">
          <a:scrgbClr r="0" g="0" b="0"/>
        </a:lnRef>
        <a:fillRef idx="1">
          <a:scrgbClr r="0" g="0" b="0"/>
        </a:fillRef>
        <a:effectRef idx="0">
          <a:scrgbClr r="0" g="0" b="0"/>
        </a:effectRef>
        <a:fontRef idx="minor">
          <a:schemeClr val="lt1"/>
        </a:fontRef>
      </dsp:style>
      <dsp:txBody>
        <a:bodyPr spcFirstLastPara="0" vert="horz" wrap="square" lIns="0" tIns="0" rIns="0" bIns="0" numCol="1" spcCol="1270" anchor="ctr" anchorCtr="0">
          <a:noAutofit/>
        </a:bodyPr>
        <a:lstStyle/>
        <a:p>
          <a:pPr lvl="0" algn="ctr" defTabSz="355600">
            <a:lnSpc>
              <a:spcPct val="90000"/>
            </a:lnSpc>
            <a:spcBef>
              <a:spcPct val="0"/>
            </a:spcBef>
            <a:spcAft>
              <a:spcPct val="35000"/>
            </a:spcAft>
          </a:pPr>
          <a:endParaRPr lang="es-ES" sz="800" kern="1200"/>
        </a:p>
      </dsp:txBody>
      <dsp:txXfrm>
        <a:off x="3789065" y="407442"/>
        <a:ext cx="347588" cy="278108"/>
      </dsp:txXfrm>
    </dsp:sp>
    <dsp:sp modelId="{52FD7761-115E-4F9B-AC22-4C641DA1D61B}">
      <dsp:nvSpPr>
        <dsp:cNvPr id="0" name=""/>
        <dsp:cNvSpPr/>
      </dsp:nvSpPr>
      <dsp:spPr>
        <a:xfrm>
          <a:off x="4265562" y="138761"/>
          <a:ext cx="815470" cy="815470"/>
        </a:xfrm>
        <a:prstGeom prst="ellipse">
          <a:avLst/>
        </a:prstGeom>
        <a:solidFill>
          <a:schemeClr val="lt1">
            <a:hueOff val="0"/>
            <a:satOff val="0"/>
            <a:lumOff val="0"/>
            <a:alphaOff val="0"/>
          </a:schemeClr>
        </a:solidFill>
        <a:ln>
          <a:noFill/>
        </a:ln>
        <a:effectLst/>
        <a:scene3d>
          <a:camera prst="orthographicFront">
            <a:rot lat="0" lon="0" rev="0"/>
          </a:camera>
          <a:lightRig rig="contrasting" dir="t">
            <a:rot lat="0" lon="0" rev="1200000"/>
          </a:lightRig>
        </a:scene3d>
        <a:sp3d contourW="19050" prstMaterial="metal">
          <a:bevelT w="88900" h="203200"/>
          <a:bevelB w="165100" h="254000"/>
        </a:sp3d>
      </dsp:spPr>
      <dsp:style>
        <a:lnRef idx="0">
          <a:scrgbClr r="0" g="0" b="0"/>
        </a:lnRef>
        <a:fillRef idx="1">
          <a:scrgbClr r="0" g="0" b="0"/>
        </a:fillRef>
        <a:effectRef idx="2">
          <a:scrgbClr r="0" g="0" b="0"/>
        </a:effectRef>
        <a:fontRef idx="minor">
          <a:schemeClr val="lt1"/>
        </a:fontRef>
      </dsp:style>
      <dsp:txBody>
        <a:bodyPr spcFirstLastPara="0" vert="horz" wrap="square" lIns="10160" tIns="10160" rIns="10160" bIns="10160" numCol="1" spcCol="1270" anchor="ctr" anchorCtr="0">
          <a:noAutofit/>
        </a:bodyPr>
        <a:lstStyle/>
        <a:p>
          <a:pPr lvl="0" algn="ctr" defTabSz="355600">
            <a:lnSpc>
              <a:spcPct val="90000"/>
            </a:lnSpc>
            <a:spcBef>
              <a:spcPct val="0"/>
            </a:spcBef>
            <a:spcAft>
              <a:spcPct val="35000"/>
            </a:spcAft>
          </a:pPr>
          <a:r>
            <a:rPr lang="es-ES" sz="800" kern="1200"/>
            <a:t>RIESGO</a:t>
          </a:r>
        </a:p>
      </dsp:txBody>
      <dsp:txXfrm>
        <a:off x="4384985" y="258184"/>
        <a:ext cx="576624" cy="576624"/>
      </dsp:txXfrm>
    </dsp:sp>
  </dsp:spTree>
</dsp:drawing>
</file>

<file path=xl/diagrams/layout1.xml><?xml version="1.0" encoding="utf-8"?>
<dgm:layoutDef xmlns:dgm="http://schemas.openxmlformats.org/drawingml/2006/diagram" xmlns:a="http://schemas.openxmlformats.org/drawingml/2006/main" uniqueId="urn:microsoft.com/office/officeart/2005/8/layout/equation1">
  <dgm:title val=""/>
  <dgm:desc val=""/>
  <dgm:catLst>
    <dgm:cat type="relationship" pri="17000"/>
    <dgm:cat type="process" pri="25000"/>
  </dgm:catLst>
  <dgm:sampData useDef="1">
    <dgm:dataModel>
      <dgm:pt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linearFlow">
    <dgm:varLst>
      <dgm:dir/>
      <dgm:resizeHandles val="exact"/>
    </dgm:varLst>
    <dgm:choose name="Name0">
      <dgm:if name="Name1" func="var" arg="dir" op="equ" val="norm">
        <dgm:alg type="lin">
          <dgm:param type="fallback" val="2D"/>
        </dgm:alg>
      </dgm:if>
      <dgm:else name="Name2">
        <dgm:alg type="lin">
          <dgm:param type="linDir" val="fromR"/>
          <dgm:param type="fallback" val="2D"/>
        </dgm:alg>
      </dgm:else>
    </dgm:choose>
    <dgm:shape xmlns:r="http://schemas.openxmlformats.org/officeDocument/2006/relationships" r:blip="">
      <dgm:adjLst/>
    </dgm:shape>
    <dgm:presOf/>
    <dgm:constrLst>
      <dgm:constr type="w" for="ch" ptType="node" refType="w"/>
      <dgm:constr type="w" for="ch" ptType="sibTrans" refType="w" refFor="ch" refPtType="node" fact="0.58"/>
      <dgm:constr type="primFontSz" for="ch" ptType="node" op="equ" val="65"/>
      <dgm:constr type="primFontSz" for="ch" ptType="sibTrans" op="equ" val="55"/>
      <dgm:constr type="primFontSz" for="ch" ptType="sibTrans" refType="primFontSz" refFor="ch" refPtType="node" op="lte" fact="0.8"/>
      <dgm:constr type="w" for="ch" forName="spacerL" refType="w" refFor="ch" refPtType="sibTrans" fact="0.14"/>
      <dgm:constr type="w" for="ch" forName="spacerR" refType="w" refFor="ch" refPtType="sibTrans" fact="0.14"/>
    </dgm:constrLst>
    <dgm:ruleLst/>
    <dgm:forEach name="nodesForEach" axis="ch" ptType="node">
      <dgm:layoutNode name="node">
        <dgm:varLst>
          <dgm:bulletEnabled val="1"/>
        </dgm:varLst>
        <dgm:alg type="tx">
          <dgm:param type="txAnchorVertCh" val="mid"/>
        </dgm:alg>
        <dgm:shape xmlns:r="http://schemas.openxmlformats.org/officeDocument/2006/relationships" type="ellipse" r:blip="">
          <dgm:adjLst/>
        </dgm:shape>
        <dgm:presOf axis="desOrSelf" ptType="node"/>
        <dgm:constrLst>
          <dgm:constr type="h" refType="w"/>
          <dgm:constr type="tMarg" refType="primFontSz" fact="0.1"/>
          <dgm:constr type="bMarg" refType="primFontSz" fact="0.1"/>
          <dgm:constr type="lMarg" refType="primFontSz" fact="0.1"/>
          <dgm:constr type="rMarg" refType="primFontSz" fact="0.1"/>
        </dgm:constrLst>
        <dgm:ruleLst>
          <dgm:rule type="primFontSz" val="5" fact="NaN" max="NaN"/>
        </dgm:ruleLst>
      </dgm:layoutNode>
      <dgm:forEach name="sibTransForEach" axis="followSib" ptType="sibTrans" cnt="1">
        <dgm:layoutNode name="spacerL">
          <dgm:alg type="sp"/>
          <dgm:shape xmlns:r="http://schemas.openxmlformats.org/officeDocument/2006/relationships" r:blip="">
            <dgm:adjLst/>
          </dgm:shape>
          <dgm:presOf/>
          <dgm:constrLst/>
          <dgm:ruleLst/>
        </dgm:layoutNode>
        <dgm:layoutNode name="sibTrans">
          <dgm:alg type="tx"/>
          <dgm:choose name="Name3">
            <dgm:if name="Name4" axis="followSib" ptType="sibTrans" func="cnt" op="equ" val="0">
              <dgm:shape xmlns:r="http://schemas.openxmlformats.org/officeDocument/2006/relationships" type="mathEqual" r:blip="">
                <dgm:adjLst/>
              </dgm:shape>
            </dgm:if>
            <dgm:else name="Name5">
              <dgm:shape xmlns:r="http://schemas.openxmlformats.org/officeDocument/2006/relationships" type="mathPlus" r:blip="">
                <dgm:adjLst/>
              </dgm:shape>
            </dgm:else>
          </dgm:choose>
          <dgm:presOf axis="self"/>
          <dgm:constrLst>
            <dgm:constr type="h" refType="w"/>
            <dgm:constr type="lMarg"/>
            <dgm:constr type="rMarg"/>
            <dgm:constr type="tMarg"/>
            <dgm:constr type="bMarg"/>
          </dgm:constrLst>
          <dgm:ruleLst>
            <dgm:rule type="primFontSz" val="5" fact="NaN" max="NaN"/>
          </dgm:ruleLst>
        </dgm:layoutNode>
        <dgm:layoutNode name="spacerR">
          <dgm:alg type="sp"/>
          <dgm:shape xmlns:r="http://schemas.openxmlformats.org/officeDocument/2006/relationships" r:blip="">
            <dgm:adjLst/>
          </dgm:shape>
          <dgm:presOf/>
          <dgm:constrLst/>
          <dgm:ruleLst/>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3d3">
  <dgm:title val=""/>
  <dgm:desc val=""/>
  <dgm:catLst>
    <dgm:cat type="3D" pri="11300"/>
  </dgm:catLst>
  <dgm:scene3d>
    <a:camera prst="orthographicFront"/>
    <a:lightRig rig="threePt" dir="t"/>
  </dgm:scene3d>
  <dgm:styleLbl name="node0">
    <dgm:scene3d>
      <a:camera prst="orthographicFront">
        <a:rot lat="0" lon="0" rev="0"/>
      </a:camera>
      <a:lightRig rig="contrasting" dir="t">
        <a:rot lat="0" lon="0" rev="1200000"/>
      </a:lightRig>
    </dgm:scene3d>
    <dgm:sp3d contourW="19050" prstMaterial="metal">
      <a:bevelT w="88900" h="203200"/>
      <a:bevelB w="165100" h="254000"/>
    </dgm:sp3d>
    <dgm:txPr/>
    <dgm:style>
      <a:lnRef idx="0">
        <a:scrgbClr r="0" g="0" b="0"/>
      </a:lnRef>
      <a:fillRef idx="1">
        <a:scrgbClr r="0" g="0" b="0"/>
      </a:fillRef>
      <a:effectRef idx="1">
        <a:scrgbClr r="0" g="0" b="0"/>
      </a:effectRef>
      <a:fontRef idx="minor">
        <a:schemeClr val="lt1"/>
      </a:fontRef>
    </dgm:style>
  </dgm:styleLbl>
  <dgm:styleLbl name="lnNode1">
    <dgm:scene3d>
      <a:camera prst="orthographicFront">
        <a:rot lat="0" lon="0" rev="0"/>
      </a:camera>
      <a:lightRig rig="contrasting" dir="t">
        <a:rot lat="0" lon="0" rev="1200000"/>
      </a:lightRig>
    </dgm:scene3d>
    <dgm:sp3d contourW="19050" prstMaterial="metal">
      <a:bevelT w="88900" h="203200"/>
      <a:bevelB w="165100" h="254000"/>
    </dgm:sp3d>
    <dgm:txPr/>
    <dgm:style>
      <a:lnRef idx="0">
        <a:scrgbClr r="0" g="0" b="0"/>
      </a:lnRef>
      <a:fillRef idx="1">
        <a:scrgbClr r="0" g="0" b="0"/>
      </a:fillRef>
      <a:effectRef idx="1">
        <a:scrgbClr r="0" g="0" b="0"/>
      </a:effectRef>
      <a:fontRef idx="minor">
        <a:schemeClr val="lt1"/>
      </a:fontRef>
    </dgm:style>
  </dgm:styleLbl>
  <dgm:styleLbl name="vennNode1">
    <dgm:scene3d>
      <a:camera prst="orthographicFront">
        <a:rot lat="0" lon="0" rev="0"/>
      </a:camera>
      <a:lightRig rig="contrasting" dir="t">
        <a:rot lat="0" lon="0" rev="1200000"/>
      </a:lightRig>
    </dgm:scene3d>
    <dgm:sp3d contourW="12700" prstMaterial="clear">
      <a:bevelT w="177800" h="254000"/>
      <a:bevelB w="152400"/>
    </dgm:sp3d>
    <dgm:txPr/>
    <dgm:style>
      <a:lnRef idx="0">
        <a:scrgbClr r="0" g="0" b="0"/>
      </a:lnRef>
      <a:fillRef idx="1">
        <a:scrgbClr r="0" g="0" b="0"/>
      </a:fillRef>
      <a:effectRef idx="0">
        <a:scrgbClr r="0" g="0" b="0"/>
      </a:effectRef>
      <a:fontRef idx="minor">
        <a:schemeClr val="tx1"/>
      </a:fontRef>
    </dgm:style>
  </dgm:styleLbl>
  <dgm:styleLbl name="alignNode1">
    <dgm:scene3d>
      <a:camera prst="orthographicFront">
        <a:rot lat="0" lon="0" rev="0"/>
      </a:camera>
      <a:lightRig rig="contrasting" dir="t">
        <a:rot lat="0" lon="0" rev="1200000"/>
      </a:lightRig>
    </dgm:scene3d>
    <dgm:sp3d contourW="19050" prstMaterial="metal">
      <a:bevelT w="88900" h="203200"/>
      <a:bevelB w="165100" h="254000"/>
    </dgm:sp3d>
    <dgm:txPr/>
    <dgm:style>
      <a:lnRef idx="0">
        <a:scrgbClr r="0" g="0" b="0"/>
      </a:lnRef>
      <a:fillRef idx="1">
        <a:scrgbClr r="0" g="0" b="0"/>
      </a:fillRef>
      <a:effectRef idx="2">
        <a:scrgbClr r="0" g="0" b="0"/>
      </a:effectRef>
      <a:fontRef idx="minor">
        <a:schemeClr val="lt1"/>
      </a:fontRef>
    </dgm:style>
  </dgm:styleLbl>
  <dgm:styleLbl name="node1">
    <dgm:scene3d>
      <a:camera prst="orthographicFront">
        <a:rot lat="0" lon="0" rev="0"/>
      </a:camera>
      <a:lightRig rig="contrasting" dir="t">
        <a:rot lat="0" lon="0" rev="1200000"/>
      </a:lightRig>
    </dgm:scene3d>
    <dgm:sp3d contourW="19050" prstMaterial="metal">
      <a:bevelT w="88900" h="203200"/>
      <a:bevelB w="165100" h="254000"/>
    </dgm:sp3d>
    <dgm:txPr/>
    <dgm:style>
      <a:lnRef idx="0">
        <a:scrgbClr r="0" g="0" b="0"/>
      </a:lnRef>
      <a:fillRef idx="1">
        <a:scrgbClr r="0" g="0" b="0"/>
      </a:fillRef>
      <a:effectRef idx="2">
        <a:scrgbClr r="0" g="0" b="0"/>
      </a:effectRef>
      <a:fontRef idx="minor">
        <a:schemeClr val="lt1"/>
      </a:fontRef>
    </dgm:style>
  </dgm:styleLbl>
  <dgm:styleLbl name="node2">
    <dgm:scene3d>
      <a:camera prst="orthographicFront">
        <a:rot lat="0" lon="0" rev="0"/>
      </a:camera>
      <a:lightRig rig="contrasting" dir="t">
        <a:rot lat="0" lon="0" rev="1200000"/>
      </a:lightRig>
    </dgm:scene3d>
    <dgm:sp3d contourW="19050" prstMaterial="metal">
      <a:bevelT w="88900" h="203200"/>
      <a:bevelB w="165100" h="254000"/>
    </dgm:sp3d>
    <dgm:txPr/>
    <dgm:style>
      <a:lnRef idx="0">
        <a:scrgbClr r="0" g="0" b="0"/>
      </a:lnRef>
      <a:fillRef idx="1">
        <a:scrgbClr r="0" g="0" b="0"/>
      </a:fillRef>
      <a:effectRef idx="1">
        <a:scrgbClr r="0" g="0" b="0"/>
      </a:effectRef>
      <a:fontRef idx="minor">
        <a:schemeClr val="lt1"/>
      </a:fontRef>
    </dgm:style>
  </dgm:styleLbl>
  <dgm:styleLbl name="node3">
    <dgm:scene3d>
      <a:camera prst="orthographicFront">
        <a:rot lat="0" lon="0" rev="0"/>
      </a:camera>
      <a:lightRig rig="contrasting" dir="t">
        <a:rot lat="0" lon="0" rev="1200000"/>
      </a:lightRig>
    </dgm:scene3d>
    <dgm:sp3d contourW="19050" prstMaterial="metal">
      <a:bevelT w="88900" h="203200"/>
      <a:bevelB w="165100" h="254000"/>
    </dgm:sp3d>
    <dgm:txPr/>
    <dgm:style>
      <a:lnRef idx="0">
        <a:scrgbClr r="0" g="0" b="0"/>
      </a:lnRef>
      <a:fillRef idx="1">
        <a:scrgbClr r="0" g="0" b="0"/>
      </a:fillRef>
      <a:effectRef idx="1">
        <a:scrgbClr r="0" g="0" b="0"/>
      </a:effectRef>
      <a:fontRef idx="minor">
        <a:schemeClr val="lt1"/>
      </a:fontRef>
    </dgm:style>
  </dgm:styleLbl>
  <dgm:styleLbl name="node4">
    <dgm:scene3d>
      <a:camera prst="orthographicFront">
        <a:rot lat="0" lon="0" rev="0"/>
      </a:camera>
      <a:lightRig rig="contrasting" dir="t">
        <a:rot lat="0" lon="0" rev="1200000"/>
      </a:lightRig>
    </dgm:scene3d>
    <dgm:sp3d contourW="19050" prstMaterial="metal">
      <a:bevelT w="88900" h="203200"/>
      <a:bevelB w="165100" h="254000"/>
    </dgm:sp3d>
    <dgm:txPr/>
    <dgm:style>
      <a:lnRef idx="0">
        <a:scrgbClr r="0" g="0" b="0"/>
      </a:lnRef>
      <a:fillRef idx="1">
        <a:scrgbClr r="0" g="0" b="0"/>
      </a:fillRef>
      <a:effectRef idx="1">
        <a:scrgbClr r="0" g="0" b="0"/>
      </a:effectRef>
      <a:fontRef idx="minor">
        <a:schemeClr val="lt1"/>
      </a:fontRef>
    </dgm:style>
  </dgm:styleLbl>
  <dgm:styleLbl name="fgImgPlace1">
    <dgm:scene3d>
      <a:camera prst="orthographicFront">
        <a:rot lat="0" lon="0" rev="0"/>
      </a:camera>
      <a:lightRig rig="contrasting" dir="t">
        <a:rot lat="0" lon="0" rev="1200000"/>
      </a:lightRig>
    </dgm:scene3d>
    <dgm:sp3d z="300000" contourW="19050" prstMaterial="metal">
      <a:bevelT w="88900" h="203200"/>
      <a:bevelB w="165100" h="254000"/>
    </dgm:sp3d>
    <dgm:txPr/>
    <dgm:style>
      <a:lnRef idx="0">
        <a:scrgbClr r="0" g="0" b="0"/>
      </a:lnRef>
      <a:fillRef idx="1">
        <a:scrgbClr r="0" g="0" b="0"/>
      </a:fillRef>
      <a:effectRef idx="1">
        <a:scrgbClr r="0" g="0" b="0"/>
      </a:effectRef>
      <a:fontRef idx="minor"/>
    </dgm:style>
  </dgm:styleLbl>
  <dgm:styleLbl name="alignImgPlace1">
    <dgm:scene3d>
      <a:camera prst="orthographicFront">
        <a:rot lat="0" lon="0" rev="0"/>
      </a:camera>
      <a:lightRig rig="contrasting" dir="t">
        <a:rot lat="0" lon="0" rev="1200000"/>
      </a:lightRig>
    </dgm:scene3d>
    <dgm:sp3d contourW="12700" prstMaterial="flat">
      <a:bevelT w="177800" h="254000"/>
      <a:bevelB w="152400"/>
    </dgm:sp3d>
    <dgm:txPr/>
    <dgm:style>
      <a:lnRef idx="0">
        <a:scrgbClr r="0" g="0" b="0"/>
      </a:lnRef>
      <a:fillRef idx="1">
        <a:scrgbClr r="0" g="0" b="0"/>
      </a:fillRef>
      <a:effectRef idx="1">
        <a:scrgbClr r="0" g="0" b="0"/>
      </a:effectRef>
      <a:fontRef idx="minor"/>
    </dgm:style>
  </dgm:styleLbl>
  <dgm:styleLbl name="bgImgPlace1">
    <dgm:scene3d>
      <a:camera prst="orthographicFront">
        <a:rot lat="0" lon="0" rev="0"/>
      </a:camera>
      <a:lightRig rig="contrasting" dir="t">
        <a:rot lat="0" lon="0" rev="1200000"/>
      </a:lightRig>
    </dgm:scene3d>
    <dgm:sp3d z="-300000" contourW="19050" prstMaterial="metal">
      <a:bevelT w="88900" h="203200"/>
      <a:bevelB w="165100" h="254000"/>
    </dgm:sp3d>
    <dgm:txPr/>
    <dgm:style>
      <a:lnRef idx="0">
        <a:scrgbClr r="0" g="0" b="0"/>
      </a:lnRef>
      <a:fillRef idx="1">
        <a:scrgbClr r="0" g="0" b="0"/>
      </a:fillRef>
      <a:effectRef idx="1">
        <a:scrgbClr r="0" g="0" b="0"/>
      </a:effectRef>
      <a:fontRef idx="minor"/>
    </dgm:style>
  </dgm:styleLbl>
  <dgm:styleLbl name="sibTrans2D1">
    <dgm:scene3d>
      <a:camera prst="orthographicFront">
        <a:rot lat="0" lon="0" rev="0"/>
      </a:camera>
      <a:lightRig rig="contrasting" dir="t">
        <a:rot lat="0" lon="0" rev="1200000"/>
      </a:lightRig>
    </dgm:scene3d>
    <dgm:sp3d z="-182000" contourW="19050" prstMaterial="metal">
      <a:bevelT w="88900" h="203200"/>
      <a:bevelB w="165100" h="254000"/>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rot lat="0" lon="0" rev="0"/>
      </a:camera>
      <a:lightRig rig="contrasting" dir="t">
        <a:rot lat="0" lon="0" rev="1200000"/>
      </a:lightRig>
    </dgm:scene3d>
    <dgm:sp3d z="300000" contourW="19050" prstMaterial="metal">
      <a:bevelT w="88900" h="203200"/>
      <a:bevelB w="165100" h="254000"/>
    </dgm:sp3d>
    <dgm:txPr/>
    <dgm:style>
      <a:lnRef idx="0">
        <a:scrgbClr r="0" g="0" b="0"/>
      </a:lnRef>
      <a:fillRef idx="1">
        <a:scrgbClr r="0" g="0" b="0"/>
      </a:fillRef>
      <a:effectRef idx="0">
        <a:scrgbClr r="0" g="0" b="0"/>
      </a:effectRef>
      <a:fontRef idx="minor"/>
    </dgm:style>
  </dgm:styleLbl>
  <dgm:styleLbl name="bgSibTrans2D1">
    <dgm:scene3d>
      <a:camera prst="orthographicFront">
        <a:rot lat="0" lon="0" rev="0"/>
      </a:camera>
      <a:lightRig rig="contrasting" dir="t">
        <a:rot lat="0" lon="0" rev="1200000"/>
      </a:lightRig>
    </dgm:scene3d>
    <dgm:sp3d z="-300000" contourW="19050" prstMaterial="metal">
      <a:bevelT w="88900" h="203200"/>
      <a:bevelB w="165100" h="254000"/>
    </dgm:sp3d>
    <dgm:txPr/>
    <dgm:style>
      <a:lnRef idx="0">
        <a:scrgbClr r="0" g="0" b="0"/>
      </a:lnRef>
      <a:fillRef idx="1">
        <a:scrgbClr r="0" g="0" b="0"/>
      </a:fillRef>
      <a:effectRef idx="0">
        <a:scrgbClr r="0" g="0" b="0"/>
      </a:effectRef>
      <a:fontRef idx="minor"/>
    </dgm:style>
  </dgm:styleLbl>
  <dgm:styleLbl name="sibTrans1D1">
    <dgm:scene3d>
      <a:camera prst="orthographicFront">
        <a:rot lat="0" lon="0" rev="0"/>
      </a:camera>
      <a:lightRig rig="contrasting" dir="t">
        <a:rot lat="0" lon="0" rev="1200000"/>
      </a:lightRig>
    </dgm:scene3d>
    <dgm:sp3d z="-110000"/>
    <dgm:txPr/>
    <dgm:style>
      <a:lnRef idx="1">
        <a:scrgbClr r="0" g="0" b="0"/>
      </a:lnRef>
      <a:fillRef idx="0">
        <a:scrgbClr r="0" g="0" b="0"/>
      </a:fillRef>
      <a:effectRef idx="0">
        <a:scrgbClr r="0" g="0" b="0"/>
      </a:effectRef>
      <a:fontRef idx="minor"/>
    </dgm:style>
  </dgm:styleLbl>
  <dgm:styleLbl name="callout">
    <dgm:scene3d>
      <a:camera prst="orthographicFront">
        <a:rot lat="0" lon="0" rev="0"/>
      </a:camera>
      <a:lightRig rig="contrasting" dir="t">
        <a:rot lat="0" lon="0" rev="1200000"/>
      </a:lightRig>
    </dgm:scene3d>
    <dgm:sp3d z="10000"/>
    <dgm:txPr/>
    <dgm:style>
      <a:lnRef idx="2">
        <a:scrgbClr r="0" g="0" b="0"/>
      </a:lnRef>
      <a:fillRef idx="1">
        <a:scrgbClr r="0" g="0" b="0"/>
      </a:fillRef>
      <a:effectRef idx="0">
        <a:scrgbClr r="0" g="0" b="0"/>
      </a:effectRef>
      <a:fontRef idx="minor"/>
    </dgm:style>
  </dgm:styleLbl>
  <dgm:styleLbl name="asst0">
    <dgm:scene3d>
      <a:camera prst="orthographicFront">
        <a:rot lat="0" lon="0" rev="0"/>
      </a:camera>
      <a:lightRig rig="contrasting" dir="t">
        <a:rot lat="0" lon="0" rev="1200000"/>
      </a:lightRig>
    </dgm:scene3d>
    <dgm:sp3d contourW="19050" prstMaterial="metal">
      <a:bevelT w="88900" h="203200"/>
      <a:bevelB w="165100" h="254000"/>
    </dgm:sp3d>
    <dgm:txPr/>
    <dgm:style>
      <a:lnRef idx="0">
        <a:scrgbClr r="0" g="0" b="0"/>
      </a:lnRef>
      <a:fillRef idx="1">
        <a:scrgbClr r="0" g="0" b="0"/>
      </a:fillRef>
      <a:effectRef idx="1">
        <a:scrgbClr r="0" g="0" b="0"/>
      </a:effectRef>
      <a:fontRef idx="minor">
        <a:schemeClr val="lt1"/>
      </a:fontRef>
    </dgm:style>
  </dgm:styleLbl>
  <dgm:styleLbl name="asst1">
    <dgm:scene3d>
      <a:camera prst="orthographicFront">
        <a:rot lat="0" lon="0" rev="0"/>
      </a:camera>
      <a:lightRig rig="contrasting" dir="t">
        <a:rot lat="0" lon="0" rev="1200000"/>
      </a:lightRig>
    </dgm:scene3d>
    <dgm:sp3d contourW="19050" prstMaterial="metal">
      <a:bevelT w="88900" h="203200"/>
      <a:bevelB w="165100" h="254000"/>
    </dgm:sp3d>
    <dgm:txPr/>
    <dgm:style>
      <a:lnRef idx="0">
        <a:scrgbClr r="0" g="0" b="0"/>
      </a:lnRef>
      <a:fillRef idx="1">
        <a:scrgbClr r="0" g="0" b="0"/>
      </a:fillRef>
      <a:effectRef idx="1">
        <a:scrgbClr r="0" g="0" b="0"/>
      </a:effectRef>
      <a:fontRef idx="minor">
        <a:schemeClr val="lt1"/>
      </a:fontRef>
    </dgm:style>
  </dgm:styleLbl>
  <dgm:styleLbl name="asst2">
    <dgm:scene3d>
      <a:camera prst="orthographicFront">
        <a:rot lat="0" lon="0" rev="0"/>
      </a:camera>
      <a:lightRig rig="contrasting" dir="t">
        <a:rot lat="0" lon="0" rev="1200000"/>
      </a:lightRig>
    </dgm:scene3d>
    <dgm:sp3d contourW="19050" prstMaterial="metal">
      <a:bevelT w="88900" h="203200"/>
      <a:bevelB w="165100" h="254000"/>
    </dgm:sp3d>
    <dgm:txPr/>
    <dgm:style>
      <a:lnRef idx="0">
        <a:scrgbClr r="0" g="0" b="0"/>
      </a:lnRef>
      <a:fillRef idx="1">
        <a:scrgbClr r="0" g="0" b="0"/>
      </a:fillRef>
      <a:effectRef idx="1">
        <a:scrgbClr r="0" g="0" b="0"/>
      </a:effectRef>
      <a:fontRef idx="minor">
        <a:schemeClr val="lt1"/>
      </a:fontRef>
    </dgm:style>
  </dgm:styleLbl>
  <dgm:styleLbl name="asst3">
    <dgm:scene3d>
      <a:camera prst="orthographicFront">
        <a:rot lat="0" lon="0" rev="0"/>
      </a:camera>
      <a:lightRig rig="contrasting" dir="t">
        <a:rot lat="0" lon="0" rev="1200000"/>
      </a:lightRig>
    </dgm:scene3d>
    <dgm:sp3d contourW="19050" prstMaterial="metal">
      <a:bevelT w="88900" h="203200"/>
      <a:bevelB w="165100" h="254000"/>
    </dgm:sp3d>
    <dgm:txPr/>
    <dgm:style>
      <a:lnRef idx="0">
        <a:scrgbClr r="0" g="0" b="0"/>
      </a:lnRef>
      <a:fillRef idx="1">
        <a:scrgbClr r="0" g="0" b="0"/>
      </a:fillRef>
      <a:effectRef idx="1">
        <a:scrgbClr r="0" g="0" b="0"/>
      </a:effectRef>
      <a:fontRef idx="minor">
        <a:schemeClr val="lt1"/>
      </a:fontRef>
    </dgm:style>
  </dgm:styleLbl>
  <dgm:styleLbl name="asst4">
    <dgm:scene3d>
      <a:camera prst="orthographicFront"/>
      <a:lightRig rig="threePt" dir="t"/>
    </dgm:scene3d>
    <dgm:sp3d contourW="19050" prstMaterial="metal">
      <a:bevelT w="88900" h="203200"/>
      <a:bevelB w="165100" h="254000"/>
    </dgm:sp3d>
    <dgm:txPr/>
    <dgm:style>
      <a:lnRef idx="0">
        <a:scrgbClr r="0" g="0" b="0"/>
      </a:lnRef>
      <a:fillRef idx="1">
        <a:scrgbClr r="0" g="0" b="0"/>
      </a:fillRef>
      <a:effectRef idx="1">
        <a:scrgbClr r="0" g="0" b="0"/>
      </a:effectRef>
      <a:fontRef idx="minor">
        <a:schemeClr val="lt1"/>
      </a:fontRef>
    </dgm:style>
  </dgm:styleLbl>
  <dgm:styleLbl name="parChTrans2D1">
    <dgm:scene3d>
      <a:camera prst="orthographicFront">
        <a:rot lat="0" lon="0" rev="0"/>
      </a:camera>
      <a:lightRig rig="contrasting" dir="t">
        <a:rot lat="0" lon="0" rev="1200000"/>
      </a:lightRig>
    </dgm:scene3d>
    <dgm:sp3d contourW="19050" prstMaterial="metal">
      <a:bevelT w="88900" h="203200"/>
      <a:bevelB w="165100" h="254000"/>
    </dgm:sp3d>
    <dgm:txPr/>
    <dgm:style>
      <a:lnRef idx="0">
        <a:scrgbClr r="0" g="0" b="0"/>
      </a:lnRef>
      <a:fillRef idx="1">
        <a:scrgbClr r="0" g="0" b="0"/>
      </a:fillRef>
      <a:effectRef idx="0">
        <a:scrgbClr r="0" g="0" b="0"/>
      </a:effectRef>
      <a:fontRef idx="minor"/>
    </dgm:style>
  </dgm:styleLbl>
  <dgm:styleLbl name="parChTrans2D2">
    <dgm:scene3d>
      <a:camera prst="orthographicFront">
        <a:rot lat="0" lon="0" rev="0"/>
      </a:camera>
      <a:lightRig rig="contrasting" dir="t">
        <a:rot lat="0" lon="0" rev="1200000"/>
      </a:lightRig>
    </dgm:scene3d>
    <dgm:sp3d contourW="19050" prstMaterial="metal">
      <a:bevelT w="88900" h="203200"/>
      <a:bevelB w="165100" h="254000"/>
    </dgm:sp3d>
    <dgm:txPr/>
    <dgm:style>
      <a:lnRef idx="0">
        <a:scrgbClr r="0" g="0" b="0"/>
      </a:lnRef>
      <a:fillRef idx="1">
        <a:scrgbClr r="0" g="0" b="0"/>
      </a:fillRef>
      <a:effectRef idx="0">
        <a:scrgbClr r="0" g="0" b="0"/>
      </a:effectRef>
      <a:fontRef idx="minor"/>
    </dgm:style>
  </dgm:styleLbl>
  <dgm:styleLbl name="parChTrans2D3">
    <dgm:scene3d>
      <a:camera prst="orthographicFront">
        <a:rot lat="0" lon="0" rev="0"/>
      </a:camera>
      <a:lightRig rig="contrasting" dir="t">
        <a:rot lat="0" lon="0" rev="1200000"/>
      </a:lightRig>
    </dgm:scene3d>
    <dgm:sp3d contourW="19050" prstMaterial="metal">
      <a:bevelT w="88900" h="203200"/>
      <a:bevelB w="165100" h="254000"/>
    </dgm:sp3d>
    <dgm:txPr/>
    <dgm:style>
      <a:lnRef idx="0">
        <a:scrgbClr r="0" g="0" b="0"/>
      </a:lnRef>
      <a:fillRef idx="1">
        <a:scrgbClr r="0" g="0" b="0"/>
      </a:fillRef>
      <a:effectRef idx="0">
        <a:scrgbClr r="0" g="0" b="0"/>
      </a:effectRef>
      <a:fontRef idx="minor"/>
    </dgm:style>
  </dgm:styleLbl>
  <dgm:styleLbl name="parChTrans2D4">
    <dgm:scene3d>
      <a:camera prst="orthographicFront">
        <a:rot lat="0" lon="0" rev="0"/>
      </a:camera>
      <a:lightRig rig="contrasting" dir="t">
        <a:rot lat="0" lon="0" rev="1200000"/>
      </a:lightRig>
    </dgm:scene3d>
    <dgm:sp3d contourW="19050" prstMaterial="metal">
      <a:bevelT w="88900" h="203200"/>
      <a:bevelB w="165100" h="254000"/>
    </dgm:sp3d>
    <dgm:txPr/>
    <dgm:style>
      <a:lnRef idx="0">
        <a:scrgbClr r="0" g="0" b="0"/>
      </a:lnRef>
      <a:fillRef idx="1">
        <a:scrgbClr r="0" g="0" b="0"/>
      </a:fillRef>
      <a:effectRef idx="0">
        <a:scrgbClr r="0" g="0" b="0"/>
      </a:effectRef>
      <a:fontRef idx="minor"/>
    </dgm:style>
  </dgm:styleLbl>
  <dgm:styleLbl name="parChTrans1D1">
    <dgm:scene3d>
      <a:camera prst="orthographicFront">
        <a:rot lat="0" lon="0" rev="0"/>
      </a:camera>
      <a:lightRig rig="contrasting" dir="t">
        <a:rot lat="0" lon="0" rev="1200000"/>
      </a:lightRig>
    </dgm:scene3d>
    <dgm:sp3d z="-110000"/>
    <dgm:txPr/>
    <dgm:style>
      <a:lnRef idx="2">
        <a:scrgbClr r="0" g="0" b="0"/>
      </a:lnRef>
      <a:fillRef idx="0">
        <a:scrgbClr r="0" g="0" b="0"/>
      </a:fillRef>
      <a:effectRef idx="0">
        <a:scrgbClr r="0" g="0" b="0"/>
      </a:effectRef>
      <a:fontRef idx="minor"/>
    </dgm:style>
  </dgm:styleLbl>
  <dgm:styleLbl name="parChTrans1D2">
    <dgm:scene3d>
      <a:camera prst="orthographicFront">
        <a:rot lat="0" lon="0" rev="0"/>
      </a:camera>
      <a:lightRig rig="contrasting" dir="t">
        <a:rot lat="0" lon="0" rev="1200000"/>
      </a:lightRig>
    </dgm:scene3d>
    <dgm:sp3d z="-110000"/>
    <dgm:txPr/>
    <dgm:style>
      <a:lnRef idx="2">
        <a:scrgbClr r="0" g="0" b="0"/>
      </a:lnRef>
      <a:fillRef idx="0">
        <a:scrgbClr r="0" g="0" b="0"/>
      </a:fillRef>
      <a:effectRef idx="0">
        <a:scrgbClr r="0" g="0" b="0"/>
      </a:effectRef>
      <a:fontRef idx="minor"/>
    </dgm:style>
  </dgm:styleLbl>
  <dgm:styleLbl name="parChTrans1D3">
    <dgm:scene3d>
      <a:camera prst="orthographicFront">
        <a:rot lat="0" lon="0" rev="0"/>
      </a:camera>
      <a:lightRig rig="contrasting" dir="t">
        <a:rot lat="0" lon="0" rev="1200000"/>
      </a:lightRig>
    </dgm:scene3d>
    <dgm:sp3d z="-110000"/>
    <dgm:txPr/>
    <dgm:style>
      <a:lnRef idx="2">
        <a:scrgbClr r="0" g="0" b="0"/>
      </a:lnRef>
      <a:fillRef idx="0">
        <a:scrgbClr r="0" g="0" b="0"/>
      </a:fillRef>
      <a:effectRef idx="0">
        <a:scrgbClr r="0" g="0" b="0"/>
      </a:effectRef>
      <a:fontRef idx="minor"/>
    </dgm:style>
  </dgm:styleLbl>
  <dgm:styleLbl name="parChTrans1D4">
    <dgm:scene3d>
      <a:camera prst="orthographicFront">
        <a:rot lat="0" lon="0" rev="0"/>
      </a:camera>
      <a:lightRig rig="contrasting" dir="t">
        <a:rot lat="0" lon="0" rev="1200000"/>
      </a:lightRig>
    </dgm:scene3d>
    <dgm:sp3d z="-110000"/>
    <dgm:txPr/>
    <dgm:style>
      <a:lnRef idx="2">
        <a:scrgbClr r="0" g="0" b="0"/>
      </a:lnRef>
      <a:fillRef idx="0">
        <a:scrgbClr r="0" g="0" b="0"/>
      </a:fillRef>
      <a:effectRef idx="0">
        <a:scrgbClr r="0" g="0" b="0"/>
      </a:effectRef>
      <a:fontRef idx="minor"/>
    </dgm:style>
  </dgm:styleLbl>
  <dgm:styleLbl name="fgAcc1">
    <dgm:scene3d>
      <a:camera prst="orthographicFront">
        <a:rot lat="0" lon="0" rev="0"/>
      </a:camera>
      <a:lightRig rig="contrasting" dir="t">
        <a:rot lat="0" lon="0" rev="1200000"/>
      </a:lightRig>
    </dgm:scene3d>
    <dgm:sp3d z="300000" contourW="19050" prstMaterial="metal">
      <a:bevelT w="88900" h="203200"/>
      <a:bevelB w="165100" h="254000"/>
    </dgm:sp3d>
    <dgm:txPr/>
    <dgm:style>
      <a:lnRef idx="0">
        <a:scrgbClr r="0" g="0" b="0"/>
      </a:lnRef>
      <a:fillRef idx="1">
        <a:scrgbClr r="0" g="0" b="0"/>
      </a:fillRef>
      <a:effectRef idx="0">
        <a:scrgbClr r="0" g="0" b="0"/>
      </a:effectRef>
      <a:fontRef idx="minor"/>
    </dgm:style>
  </dgm:styleLbl>
  <dgm:styleLbl name="conFgAcc1">
    <dgm:scene3d>
      <a:camera prst="orthographicFront">
        <a:rot lat="0" lon="0" rev="0"/>
      </a:camera>
      <a:lightRig rig="contrasting" dir="t">
        <a:rot lat="0" lon="0" rev="1200000"/>
      </a:lightRig>
    </dgm:scene3d>
    <dgm:sp3d z="300000" contourW="19050" prstMaterial="metal">
      <a:bevelT w="88900" h="203200"/>
      <a:bevelB w="165100" h="254000"/>
    </dgm:sp3d>
    <dgm:txPr/>
    <dgm:style>
      <a:lnRef idx="0">
        <a:scrgbClr r="0" g="0" b="0"/>
      </a:lnRef>
      <a:fillRef idx="1">
        <a:scrgbClr r="0" g="0" b="0"/>
      </a:fillRef>
      <a:effectRef idx="0">
        <a:scrgbClr r="0" g="0" b="0"/>
      </a:effectRef>
      <a:fontRef idx="minor"/>
    </dgm:style>
  </dgm:styleLbl>
  <dgm:styleLbl name="alignAcc1">
    <dgm:scene3d>
      <a:camera prst="orthographicFront">
        <a:rot lat="0" lon="0" rev="0"/>
      </a:camera>
      <a:lightRig rig="contrasting" dir="t">
        <a:rot lat="0" lon="0" rev="1200000"/>
      </a:lightRig>
    </dgm:scene3d>
    <dgm:sp3d contourW="19050" prstMaterial="metal">
      <a:bevelT w="88900" h="203200"/>
      <a:bevelB w="165100" h="254000"/>
    </dgm:sp3d>
    <dgm:txPr/>
    <dgm:style>
      <a:lnRef idx="0">
        <a:scrgbClr r="0" g="0" b="0"/>
      </a:lnRef>
      <a:fillRef idx="1">
        <a:scrgbClr r="0" g="0" b="0"/>
      </a:fillRef>
      <a:effectRef idx="0">
        <a:scrgbClr r="0" g="0" b="0"/>
      </a:effectRef>
      <a:fontRef idx="minor"/>
    </dgm:style>
  </dgm:styleLbl>
  <dgm:styleLbl name="trAlignAcc1">
    <dgm:scene3d>
      <a:camera prst="orthographicFront">
        <a:rot lat="0" lon="0" rev="0"/>
      </a:camera>
      <a:lightRig rig="contrasting" dir="t">
        <a:rot lat="0" lon="0" rev="1200000"/>
      </a:lightRig>
    </dgm:scene3d>
    <dgm:sp3d contourW="19050" prstMaterial="metal">
      <a:bevelT w="88900" h="203200"/>
      <a:bevelB w="165100" h="254000"/>
    </dgm:sp3d>
    <dgm:txPr/>
    <dgm:style>
      <a:lnRef idx="0">
        <a:scrgbClr r="0" g="0" b="0"/>
      </a:lnRef>
      <a:fillRef idx="1">
        <a:scrgbClr r="0" g="0" b="0"/>
      </a:fillRef>
      <a:effectRef idx="1">
        <a:scrgbClr r="0" g="0" b="0"/>
      </a:effectRef>
      <a:fontRef idx="minor"/>
    </dgm:style>
  </dgm:styleLbl>
  <dgm:styleLbl name="bgAcc1">
    <dgm:scene3d>
      <a:camera prst="orthographicFront">
        <a:rot lat="0" lon="0" rev="0"/>
      </a:camera>
      <a:lightRig rig="contrasting" dir="t">
        <a:rot lat="0" lon="0" rev="1200000"/>
      </a:lightRig>
    </dgm:scene3d>
    <dgm:sp3d z="-300000" contourW="19050" prstMaterial="metal">
      <a:bevelT w="88900" h="203200"/>
      <a:bevelB w="165100" h="254000"/>
    </dgm:sp3d>
    <dgm:txPr/>
    <dgm:style>
      <a:lnRef idx="0">
        <a:scrgbClr r="0" g="0" b="0"/>
      </a:lnRef>
      <a:fillRef idx="1">
        <a:scrgbClr r="0" g="0" b="0"/>
      </a:fillRef>
      <a:effectRef idx="0">
        <a:scrgbClr r="0" g="0" b="0"/>
      </a:effectRef>
      <a:fontRef idx="minor"/>
    </dgm:style>
  </dgm:styleLbl>
  <dgm:styleLbl name="solidFgAcc1">
    <dgm:scene3d>
      <a:camera prst="orthographicFront">
        <a:rot lat="0" lon="0" rev="0"/>
      </a:camera>
      <a:lightRig rig="contrasting" dir="t">
        <a:rot lat="0" lon="0" rev="1200000"/>
      </a:lightRig>
    </dgm:scene3d>
    <dgm:sp3d z="300000" contourW="12700" prstMaterial="flat">
      <a:bevelT w="177800" h="254000"/>
      <a:bevelB w="152400"/>
    </dgm:sp3d>
    <dgm:txPr/>
    <dgm:style>
      <a:lnRef idx="0">
        <a:scrgbClr r="0" g="0" b="0"/>
      </a:lnRef>
      <a:fillRef idx="1">
        <a:scrgbClr r="0" g="0" b="0"/>
      </a:fillRef>
      <a:effectRef idx="0">
        <a:scrgbClr r="0" g="0" b="0"/>
      </a:effectRef>
      <a:fontRef idx="minor"/>
    </dgm:style>
  </dgm:styleLbl>
  <dgm:styleLbl name="solidAlignAcc1">
    <dgm:scene3d>
      <a:camera prst="orthographicFront">
        <a:rot lat="0" lon="0" rev="0"/>
      </a:camera>
      <a:lightRig rig="contrasting" dir="t">
        <a:rot lat="0" lon="0" rev="1200000"/>
      </a:lightRig>
    </dgm:scene3d>
    <dgm:sp3d contourW="19050" prstMaterial="metal">
      <a:bevelT w="88900" h="203200"/>
      <a:bevelB w="165100" h="254000"/>
    </dgm:sp3d>
    <dgm:txPr/>
    <dgm:style>
      <a:lnRef idx="0">
        <a:scrgbClr r="0" g="0" b="0"/>
      </a:lnRef>
      <a:fillRef idx="1">
        <a:scrgbClr r="0" g="0" b="0"/>
      </a:fillRef>
      <a:effectRef idx="0">
        <a:scrgbClr r="0" g="0" b="0"/>
      </a:effectRef>
      <a:fontRef idx="minor"/>
    </dgm:style>
  </dgm:styleLbl>
  <dgm:styleLbl name="solidBgAcc1">
    <dgm:scene3d>
      <a:camera prst="orthographicFront">
        <a:rot lat="0" lon="0" rev="0"/>
      </a:camera>
      <a:lightRig rig="contrasting" dir="t">
        <a:rot lat="0" lon="0" rev="1200000"/>
      </a:lightRig>
    </dgm:scene3d>
    <dgm:sp3d z="-300000" contourW="19050" prstMaterial="metal">
      <a:bevelT w="88900" h="203200"/>
      <a:bevelB w="165100" h="254000"/>
    </dgm:sp3d>
    <dgm:txPr/>
    <dgm:style>
      <a:lnRef idx="0">
        <a:scrgbClr r="0" g="0" b="0"/>
      </a:lnRef>
      <a:fillRef idx="1">
        <a:scrgbClr r="0" g="0" b="0"/>
      </a:fillRef>
      <a:effectRef idx="0">
        <a:scrgbClr r="0" g="0" b="0"/>
      </a:effectRef>
      <a:fontRef idx="minor"/>
    </dgm:style>
  </dgm:styleLbl>
  <dgm:styleLbl name="fgAccFollowNode1">
    <dgm:scene3d>
      <a:camera prst="orthographicFront">
        <a:rot lat="0" lon="0" rev="0"/>
      </a:camera>
      <a:lightRig rig="contrasting" dir="t">
        <a:rot lat="0" lon="0" rev="1200000"/>
      </a:lightRig>
    </dgm:scene3d>
    <dgm:sp3d z="300000" contourW="19050" prstMaterial="metal">
      <a:bevelT w="88900" h="203200"/>
      <a:bevelB w="165100" h="254000"/>
    </dgm:sp3d>
    <dgm:txPr/>
    <dgm:style>
      <a:lnRef idx="0">
        <a:scrgbClr r="0" g="0" b="0"/>
      </a:lnRef>
      <a:fillRef idx="1">
        <a:scrgbClr r="0" g="0" b="0"/>
      </a:fillRef>
      <a:effectRef idx="0">
        <a:scrgbClr r="0" g="0" b="0"/>
      </a:effectRef>
      <a:fontRef idx="minor"/>
    </dgm:style>
  </dgm:styleLbl>
  <dgm:styleLbl name="alignAccFollowNode1">
    <dgm:scene3d>
      <a:camera prst="orthographicFront">
        <a:rot lat="0" lon="0" rev="0"/>
      </a:camera>
      <a:lightRig rig="contrasting" dir="t">
        <a:rot lat="0" lon="0" rev="1200000"/>
      </a:lightRig>
    </dgm:scene3d>
    <dgm:sp3d contourW="19050" prstMaterial="metal">
      <a:bevelT w="88900" h="203200"/>
      <a:bevelB w="165100" h="254000"/>
    </dgm:sp3d>
    <dgm:txPr/>
    <dgm:style>
      <a:lnRef idx="0">
        <a:scrgbClr r="0" g="0" b="0"/>
      </a:lnRef>
      <a:fillRef idx="1">
        <a:scrgbClr r="0" g="0" b="0"/>
      </a:fillRef>
      <a:effectRef idx="0">
        <a:scrgbClr r="0" g="0" b="0"/>
      </a:effectRef>
      <a:fontRef idx="minor"/>
    </dgm:style>
  </dgm:styleLbl>
  <dgm:styleLbl name="bgAccFollowNode1">
    <dgm:scene3d>
      <a:camera prst="orthographicFront">
        <a:rot lat="0" lon="0" rev="0"/>
      </a:camera>
      <a:lightRig rig="contrasting" dir="t">
        <a:rot lat="0" lon="0" rev="1200000"/>
      </a:lightRig>
    </dgm:scene3d>
    <dgm:sp3d z="-300000" contourW="19050" prstMaterial="metal">
      <a:bevelT w="88900" h="203200"/>
      <a:bevelB w="165100" h="254000"/>
    </dgm:sp3d>
    <dgm:txPr/>
    <dgm:style>
      <a:lnRef idx="0">
        <a:scrgbClr r="0" g="0" b="0"/>
      </a:lnRef>
      <a:fillRef idx="1">
        <a:scrgbClr r="0" g="0" b="0"/>
      </a:fillRef>
      <a:effectRef idx="0">
        <a:scrgbClr r="0" g="0" b="0"/>
      </a:effectRef>
      <a:fontRef idx="minor"/>
    </dgm:style>
  </dgm:styleLbl>
  <dgm:styleLbl name="fgAcc0">
    <dgm:scene3d>
      <a:camera prst="orthographicFront">
        <a:rot lat="0" lon="0" rev="0"/>
      </a:camera>
      <a:lightRig rig="contrasting" dir="t">
        <a:rot lat="0" lon="0" rev="1200000"/>
      </a:lightRig>
    </dgm:scene3d>
    <dgm:sp3d z="300000" contourW="19050" prstMaterial="metal">
      <a:bevelT w="88900" h="203200"/>
      <a:bevelB w="165100" h="254000"/>
    </dgm:sp3d>
    <dgm:txPr/>
    <dgm:style>
      <a:lnRef idx="0">
        <a:scrgbClr r="0" g="0" b="0"/>
      </a:lnRef>
      <a:fillRef idx="1">
        <a:scrgbClr r="0" g="0" b="0"/>
      </a:fillRef>
      <a:effectRef idx="0">
        <a:scrgbClr r="0" g="0" b="0"/>
      </a:effectRef>
      <a:fontRef idx="minor"/>
    </dgm:style>
  </dgm:styleLbl>
  <dgm:styleLbl name="fgAcc2">
    <dgm:scene3d>
      <a:camera prst="orthographicFront">
        <a:rot lat="0" lon="0" rev="0"/>
      </a:camera>
      <a:lightRig rig="contrasting" dir="t">
        <a:rot lat="0" lon="0" rev="1200000"/>
      </a:lightRig>
    </dgm:scene3d>
    <dgm:sp3d z="300000" contourW="19050" prstMaterial="metal">
      <a:bevelT w="88900" h="203200"/>
      <a:bevelB w="165100" h="254000"/>
    </dgm:sp3d>
    <dgm:txPr/>
    <dgm:style>
      <a:lnRef idx="0">
        <a:scrgbClr r="0" g="0" b="0"/>
      </a:lnRef>
      <a:fillRef idx="1">
        <a:scrgbClr r="0" g="0" b="0"/>
      </a:fillRef>
      <a:effectRef idx="0">
        <a:scrgbClr r="0" g="0" b="0"/>
      </a:effectRef>
      <a:fontRef idx="minor"/>
    </dgm:style>
  </dgm:styleLbl>
  <dgm:styleLbl name="fgAcc3">
    <dgm:scene3d>
      <a:camera prst="orthographicFront">
        <a:rot lat="0" lon="0" rev="0"/>
      </a:camera>
      <a:lightRig rig="contrasting" dir="t">
        <a:rot lat="0" lon="0" rev="1200000"/>
      </a:lightRig>
    </dgm:scene3d>
    <dgm:sp3d z="300000" contourW="19050" prstMaterial="metal">
      <a:bevelT w="88900" h="203200"/>
      <a:bevelB w="165100" h="254000"/>
    </dgm:sp3d>
    <dgm:txPr/>
    <dgm:style>
      <a:lnRef idx="0">
        <a:scrgbClr r="0" g="0" b="0"/>
      </a:lnRef>
      <a:fillRef idx="1">
        <a:scrgbClr r="0" g="0" b="0"/>
      </a:fillRef>
      <a:effectRef idx="0">
        <a:scrgbClr r="0" g="0" b="0"/>
      </a:effectRef>
      <a:fontRef idx="minor"/>
    </dgm:style>
  </dgm:styleLbl>
  <dgm:styleLbl name="fgAcc4">
    <dgm:scene3d>
      <a:camera prst="orthographicFront">
        <a:rot lat="0" lon="0" rev="0"/>
      </a:camera>
      <a:lightRig rig="contrasting" dir="t">
        <a:rot lat="0" lon="0" rev="1200000"/>
      </a:lightRig>
    </dgm:scene3d>
    <dgm:sp3d z="300000" contourW="19050" prstMaterial="metal">
      <a:bevelT w="88900" h="203200"/>
      <a:bevelB w="165100" h="254000"/>
    </dgm:sp3d>
    <dgm:txPr/>
    <dgm:style>
      <a:lnRef idx="0">
        <a:scrgbClr r="0" g="0" b="0"/>
      </a:lnRef>
      <a:fillRef idx="1">
        <a:scrgbClr r="0" g="0" b="0"/>
      </a:fillRef>
      <a:effectRef idx="0">
        <a:scrgbClr r="0" g="0" b="0"/>
      </a:effectRef>
      <a:fontRef idx="minor"/>
    </dgm:style>
  </dgm:styleLbl>
  <dgm:styleLbl name="bgShp">
    <dgm:scene3d>
      <a:camera prst="orthographicFront">
        <a:rot lat="0" lon="0" rev="0"/>
      </a:camera>
      <a:lightRig rig="contrasting" dir="t">
        <a:rot lat="0" lon="0" rev="1200000"/>
      </a:lightRig>
    </dgm:scene3d>
    <dgm:sp3d z="-300000" prstMaterial="plastic"/>
    <dgm:txPr/>
    <dgm:style>
      <a:lnRef idx="1">
        <a:scrgbClr r="0" g="0" b="0"/>
      </a:lnRef>
      <a:fillRef idx="1">
        <a:scrgbClr r="0" g="0" b="0"/>
      </a:fillRef>
      <a:effectRef idx="0">
        <a:scrgbClr r="0" g="0" b="0"/>
      </a:effectRef>
      <a:fontRef idx="minor"/>
    </dgm:style>
  </dgm:styleLbl>
  <dgm:styleLbl name="dkBgShp">
    <dgm:scene3d>
      <a:camera prst="orthographicFront">
        <a:rot lat="0" lon="0" rev="0"/>
      </a:camera>
      <a:lightRig rig="contrasting" dir="t">
        <a:rot lat="0" lon="0" rev="1200000"/>
      </a:lightRig>
    </dgm:scene3d>
    <dgm:sp3d contourW="12700" prstMaterial="flat">
      <a:bevelT w="100800" h="154000"/>
      <a:bevelB w="152400"/>
    </dgm:sp3d>
    <dgm:txPr/>
    <dgm:style>
      <a:lnRef idx="0">
        <a:scrgbClr r="0" g="0" b="0"/>
      </a:lnRef>
      <a:fillRef idx="1">
        <a:scrgbClr r="0" g="0" b="0"/>
      </a:fillRef>
      <a:effectRef idx="0">
        <a:scrgbClr r="0" g="0" b="0"/>
      </a:effectRef>
      <a:fontRef idx="minor"/>
    </dgm:style>
  </dgm:styleLbl>
  <dgm:styleLbl name="trBgShp">
    <dgm:scene3d>
      <a:camera prst="orthographicFront">
        <a:rot lat="0" lon="0" rev="0"/>
      </a:camera>
      <a:lightRig rig="contrasting" dir="t">
        <a:rot lat="0" lon="0" rev="1200000"/>
      </a:lightRig>
    </dgm:scene3d>
    <dgm:sp3d z="-152400" prstMaterial="matte"/>
    <dgm:txPr/>
    <dgm:style>
      <a:lnRef idx="1">
        <a:scrgbClr r="0" g="0" b="0"/>
      </a:lnRef>
      <a:fillRef idx="1">
        <a:scrgbClr r="0" g="0" b="0"/>
      </a:fillRef>
      <a:effectRef idx="0">
        <a:scrgbClr r="0" g="0" b="0"/>
      </a:effectRef>
      <a:fontRef idx="minor"/>
    </dgm:style>
  </dgm:styleLbl>
  <dgm:styleLbl name="fgShp">
    <dgm:scene3d>
      <a:camera prst="orthographicFront">
        <a:rot lat="0" lon="0" rev="0"/>
      </a:camera>
      <a:lightRig rig="contrasting" dir="t">
        <a:rot lat="0" lon="0" rev="1200000"/>
      </a:lightRig>
    </dgm:scene3d>
    <dgm:sp3d z="300000" contourW="19050" prstMaterial="metal">
      <a:bevelT w="88900" h="203200"/>
      <a:bevelB w="165100" h="254000"/>
    </dgm:sp3d>
    <dgm:txPr/>
    <dgm:style>
      <a:lnRef idx="0">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1">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8" Type="http://schemas.openxmlformats.org/officeDocument/2006/relationships/image" Target="../media/image3.jpeg"/><Relationship Id="rId3" Type="http://schemas.openxmlformats.org/officeDocument/2006/relationships/diagramQuickStyle" Target="../diagrams/quickStyle1.xml"/><Relationship Id="rId7" Type="http://schemas.openxmlformats.org/officeDocument/2006/relationships/image" Target="../media/image2.png"/><Relationship Id="rId2" Type="http://schemas.openxmlformats.org/officeDocument/2006/relationships/diagramLayout" Target="../diagrams/layout1.xml"/><Relationship Id="rId1" Type="http://schemas.openxmlformats.org/officeDocument/2006/relationships/diagramData" Target="../diagrams/data1.xml"/><Relationship Id="rId6" Type="http://schemas.openxmlformats.org/officeDocument/2006/relationships/image" Target="../media/image1.png"/><Relationship Id="rId5" Type="http://schemas.microsoft.com/office/2007/relationships/diagramDrawing" Target="../diagrams/drawing1.xml"/><Relationship Id="rId4" Type="http://schemas.openxmlformats.org/officeDocument/2006/relationships/diagramColors" Target="../diagrams/colors1.xml"/><Relationship Id="rId9"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7.png"/><Relationship Id="rId5" Type="http://schemas.openxmlformats.org/officeDocument/2006/relationships/chart" Target="../charts/chart4.xml"/><Relationship Id="rId4" Type="http://schemas.openxmlformats.org/officeDocument/2006/relationships/chart" Target="../charts/chart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xdr:from>
      <xdr:col>0</xdr:col>
      <xdr:colOff>384969</xdr:colOff>
      <xdr:row>118</xdr:row>
      <xdr:rowOff>278606</xdr:rowOff>
    </xdr:from>
    <xdr:to>
      <xdr:col>0</xdr:col>
      <xdr:colOff>5468937</xdr:colOff>
      <xdr:row>124</xdr:row>
      <xdr:rowOff>38100</xdr:rowOff>
    </xdr:to>
    <xdr:graphicFrame macro="">
      <xdr:nvGraphicFramePr>
        <xdr:cNvPr id="2" name="Diagrama 1"/>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twoCellAnchor editAs="oneCell">
    <xdr:from>
      <xdr:col>0</xdr:col>
      <xdr:colOff>1317626</xdr:colOff>
      <xdr:row>224</xdr:row>
      <xdr:rowOff>158751</xdr:rowOff>
    </xdr:from>
    <xdr:to>
      <xdr:col>0</xdr:col>
      <xdr:colOff>5057775</xdr:colOff>
      <xdr:row>245</xdr:row>
      <xdr:rowOff>106925</xdr:rowOff>
    </xdr:to>
    <xdr:pic>
      <xdr:nvPicPr>
        <xdr:cNvPr id="3" name="Imagen 2"/>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1317626" y="62271276"/>
          <a:ext cx="3740149" cy="4082024"/>
        </a:xfrm>
        <a:prstGeom prst="rect">
          <a:avLst/>
        </a:prstGeom>
      </xdr:spPr>
    </xdr:pic>
    <xdr:clientData/>
  </xdr:twoCellAnchor>
  <xdr:twoCellAnchor editAs="oneCell">
    <xdr:from>
      <xdr:col>0</xdr:col>
      <xdr:colOff>1314450</xdr:colOff>
      <xdr:row>248</xdr:row>
      <xdr:rowOff>114301</xdr:rowOff>
    </xdr:from>
    <xdr:to>
      <xdr:col>0</xdr:col>
      <xdr:colOff>5048250</xdr:colOff>
      <xdr:row>267</xdr:row>
      <xdr:rowOff>114501</xdr:rowOff>
    </xdr:to>
    <xdr:pic>
      <xdr:nvPicPr>
        <xdr:cNvPr id="4" name="Imagen 3"/>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1314450" y="67132201"/>
          <a:ext cx="3733800" cy="3619700"/>
        </a:xfrm>
        <a:prstGeom prst="rect">
          <a:avLst/>
        </a:prstGeom>
      </xdr:spPr>
    </xdr:pic>
    <xdr:clientData/>
  </xdr:twoCellAnchor>
  <xdr:twoCellAnchor>
    <xdr:from>
      <xdr:col>0</xdr:col>
      <xdr:colOff>1628776</xdr:colOff>
      <xdr:row>97</xdr:row>
      <xdr:rowOff>77377</xdr:rowOff>
    </xdr:from>
    <xdr:to>
      <xdr:col>0</xdr:col>
      <xdr:colOff>5000625</xdr:colOff>
      <xdr:row>118</xdr:row>
      <xdr:rowOff>57151</xdr:rowOff>
    </xdr:to>
    <xdr:pic>
      <xdr:nvPicPr>
        <xdr:cNvPr id="6" name="Imagen 6" descr="623020604477811001"/>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1628776" y="27109327"/>
          <a:ext cx="3371849" cy="40183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142875</xdr:colOff>
      <xdr:row>274</xdr:row>
      <xdr:rowOff>104775</xdr:rowOff>
    </xdr:from>
    <xdr:to>
      <xdr:col>0</xdr:col>
      <xdr:colOff>5762799</xdr:colOff>
      <xdr:row>288</xdr:row>
      <xdr:rowOff>76738</xdr:rowOff>
    </xdr:to>
    <xdr:pic>
      <xdr:nvPicPr>
        <xdr:cNvPr id="7" name="Imagen 6"/>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142875" y="73037700"/>
          <a:ext cx="5619924" cy="2772313"/>
        </a:xfrm>
        <a:prstGeom prst="rect">
          <a:avLst/>
        </a:prstGeom>
        <a:ln>
          <a:solidFill>
            <a:sysClr val="windowText" lastClr="000000"/>
          </a:solid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190499</xdr:colOff>
      <xdr:row>0</xdr:row>
      <xdr:rowOff>83342</xdr:rowOff>
    </xdr:from>
    <xdr:to>
      <xdr:col>1</xdr:col>
      <xdr:colOff>330721</xdr:colOff>
      <xdr:row>1</xdr:row>
      <xdr:rowOff>544286</xdr:rowOff>
    </xdr:to>
    <xdr:pic>
      <xdr:nvPicPr>
        <xdr:cNvPr id="2" name="0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499" y="83342"/>
          <a:ext cx="1473722" cy="7330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47625</xdr:colOff>
      <xdr:row>1</xdr:row>
      <xdr:rowOff>57152</xdr:rowOff>
    </xdr:from>
    <xdr:to>
      <xdr:col>1</xdr:col>
      <xdr:colOff>136720</xdr:colOff>
      <xdr:row>3</xdr:row>
      <xdr:rowOff>76201</xdr:rowOff>
    </xdr:to>
    <xdr:pic>
      <xdr:nvPicPr>
        <xdr:cNvPr id="3" name="0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257177"/>
          <a:ext cx="889195" cy="3905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19050</xdr:colOff>
      <xdr:row>1</xdr:row>
      <xdr:rowOff>38101</xdr:rowOff>
    </xdr:from>
    <xdr:to>
      <xdr:col>1</xdr:col>
      <xdr:colOff>121402</xdr:colOff>
      <xdr:row>2</xdr:row>
      <xdr:rowOff>104775</xdr:rowOff>
    </xdr:to>
    <xdr:pic>
      <xdr:nvPicPr>
        <xdr:cNvPr id="4" name="0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190501"/>
          <a:ext cx="540502" cy="2571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8</xdr:row>
      <xdr:rowOff>0</xdr:rowOff>
    </xdr:from>
    <xdr:to>
      <xdr:col>24</xdr:col>
      <xdr:colOff>0</xdr:colOff>
      <xdr:row>33</xdr:row>
      <xdr:rowOff>133350</xdr:rowOff>
    </xdr:to>
    <xdr:graphicFrame macro="">
      <xdr:nvGraphicFramePr>
        <xdr:cNvPr id="8"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0</xdr:colOff>
      <xdr:row>35</xdr:row>
      <xdr:rowOff>9526</xdr:rowOff>
    </xdr:from>
    <xdr:to>
      <xdr:col>24</xdr:col>
      <xdr:colOff>9525</xdr:colOff>
      <xdr:row>60</xdr:row>
      <xdr:rowOff>114300</xdr:rowOff>
    </xdr:to>
    <xdr:graphicFrame macro="">
      <xdr:nvGraphicFramePr>
        <xdr:cNvPr id="5" name="Grá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0</xdr:colOff>
      <xdr:row>62</xdr:row>
      <xdr:rowOff>9525</xdr:rowOff>
    </xdr:from>
    <xdr:to>
      <xdr:col>24</xdr:col>
      <xdr:colOff>0</xdr:colOff>
      <xdr:row>87</xdr:row>
      <xdr:rowOff>142875</xdr:rowOff>
    </xdr:to>
    <xdr:graphicFrame macro="">
      <xdr:nvGraphicFramePr>
        <xdr:cNvPr id="6" name="Grá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xdr:col>
      <xdr:colOff>275167</xdr:colOff>
      <xdr:row>89</xdr:row>
      <xdr:rowOff>0</xdr:rowOff>
    </xdr:from>
    <xdr:to>
      <xdr:col>23</xdr:col>
      <xdr:colOff>275167</xdr:colOff>
      <xdr:row>114</xdr:row>
      <xdr:rowOff>3175</xdr:rowOff>
    </xdr:to>
    <xdr:graphicFrame macro="">
      <xdr:nvGraphicFramePr>
        <xdr:cNvPr id="7" name="Grá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5.xml><?xml version="1.0" encoding="utf-8"?>
<xdr:wsDr xmlns:xdr="http://schemas.openxmlformats.org/drawingml/2006/spreadsheetDrawing" xmlns:a="http://schemas.openxmlformats.org/drawingml/2006/main">
  <xdr:oneCellAnchor>
    <xdr:from>
      <xdr:col>8</xdr:col>
      <xdr:colOff>218050</xdr:colOff>
      <xdr:row>4</xdr:row>
      <xdr:rowOff>63500</xdr:rowOff>
    </xdr:from>
    <xdr:ext cx="1951560" cy="387286"/>
    <xdr:sp macro="" textlink="">
      <xdr:nvSpPr>
        <xdr:cNvPr id="2" name="CuadroTexto 1"/>
        <xdr:cNvSpPr txBox="1"/>
      </xdr:nvSpPr>
      <xdr:spPr>
        <a:xfrm>
          <a:off x="4155050" y="1825625"/>
          <a:ext cx="1951560" cy="387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MX" sz="2000" b="1">
              <a:solidFill>
                <a:sysClr val="windowText" lastClr="000000"/>
              </a:solidFill>
              <a:latin typeface="Arial" panose="020B0604020202020204" pitchFamily="34" charset="0"/>
              <a:cs typeface="Arial" panose="020B0604020202020204" pitchFamily="34" charset="0"/>
            </a:rPr>
            <a:t>CUADRANTE I</a:t>
          </a:r>
        </a:p>
      </xdr:txBody>
    </xdr:sp>
    <xdr:clientData/>
  </xdr:oneCellAnchor>
  <xdr:oneCellAnchor>
    <xdr:from>
      <xdr:col>3</xdr:col>
      <xdr:colOff>207831</xdr:colOff>
      <xdr:row>4</xdr:row>
      <xdr:rowOff>73025</xdr:rowOff>
    </xdr:from>
    <xdr:ext cx="2022798" cy="387286"/>
    <xdr:sp macro="" textlink="">
      <xdr:nvSpPr>
        <xdr:cNvPr id="3" name="CuadroTexto 2"/>
        <xdr:cNvSpPr txBox="1"/>
      </xdr:nvSpPr>
      <xdr:spPr>
        <a:xfrm>
          <a:off x="1684206" y="1835150"/>
          <a:ext cx="2022798" cy="387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MX" sz="2000" b="1">
              <a:solidFill>
                <a:sysClr val="windowText" lastClr="000000"/>
              </a:solidFill>
              <a:latin typeface="Arial" panose="020B0604020202020204" pitchFamily="34" charset="0"/>
              <a:cs typeface="Arial" panose="020B0604020202020204" pitchFamily="34" charset="0"/>
            </a:rPr>
            <a:t>CUADRANTE II</a:t>
          </a:r>
        </a:p>
      </xdr:txBody>
    </xdr:sp>
    <xdr:clientData/>
  </xdr:oneCellAnchor>
  <xdr:oneCellAnchor>
    <xdr:from>
      <xdr:col>3</xdr:col>
      <xdr:colOff>181737</xdr:colOff>
      <xdr:row>9</xdr:row>
      <xdr:rowOff>66675</xdr:rowOff>
    </xdr:from>
    <xdr:ext cx="2094036" cy="387286"/>
    <xdr:sp macro="" textlink="">
      <xdr:nvSpPr>
        <xdr:cNvPr id="4" name="CuadroTexto 3"/>
        <xdr:cNvSpPr txBox="1"/>
      </xdr:nvSpPr>
      <xdr:spPr>
        <a:xfrm>
          <a:off x="1658112" y="4289425"/>
          <a:ext cx="2094036" cy="387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MX" sz="2000" b="1">
              <a:solidFill>
                <a:sysClr val="windowText" lastClr="000000"/>
              </a:solidFill>
              <a:latin typeface="Arial" panose="020B0604020202020204" pitchFamily="34" charset="0"/>
              <a:cs typeface="Arial" panose="020B0604020202020204" pitchFamily="34" charset="0"/>
            </a:rPr>
            <a:t>CUADRANTE III</a:t>
          </a:r>
        </a:p>
      </xdr:txBody>
    </xdr:sp>
    <xdr:clientData/>
  </xdr:oneCellAnchor>
  <xdr:oneCellAnchor>
    <xdr:from>
      <xdr:col>8</xdr:col>
      <xdr:colOff>161089</xdr:colOff>
      <xdr:row>9</xdr:row>
      <xdr:rowOff>76200</xdr:rowOff>
    </xdr:from>
    <xdr:ext cx="2122633" cy="387286"/>
    <xdr:sp macro="" textlink="">
      <xdr:nvSpPr>
        <xdr:cNvPr id="5" name="CuadroTexto 4"/>
        <xdr:cNvSpPr txBox="1"/>
      </xdr:nvSpPr>
      <xdr:spPr>
        <a:xfrm>
          <a:off x="4098089" y="4298950"/>
          <a:ext cx="2122633" cy="387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MX" sz="2000" b="1">
              <a:solidFill>
                <a:sysClr val="windowText" lastClr="000000"/>
              </a:solidFill>
              <a:latin typeface="Arial" panose="020B0604020202020204" pitchFamily="34" charset="0"/>
              <a:cs typeface="Arial" panose="020B0604020202020204" pitchFamily="34" charset="0"/>
            </a:rPr>
            <a:t>CUADRANTE IV</a:t>
          </a:r>
        </a:p>
      </xdr:txBody>
    </xdr:sp>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ujed.mx/doc/PDI_UJED_2018-2024.pdf" TargetMode="Externa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3"/>
  <sheetViews>
    <sheetView showGridLines="0" showRuler="0" view="pageLayout" topLeftCell="A363" zoomScale="130" zoomScaleNormal="90" zoomScaleSheetLayoutView="160" zoomScalePageLayoutView="130" workbookViewId="0">
      <selection activeCell="A319" sqref="A319"/>
    </sheetView>
  </sheetViews>
  <sheetFormatPr baseColWidth="10" defaultRowHeight="15" x14ac:dyDescent="0.25"/>
  <cols>
    <col min="1" max="1" width="95" style="111" customWidth="1"/>
    <col min="2" max="16384" width="11.42578125" style="74"/>
  </cols>
  <sheetData>
    <row r="1" spans="1:1" ht="15.75" x14ac:dyDescent="0.25">
      <c r="A1" s="75"/>
    </row>
    <row r="2" spans="1:1" ht="18" x14ac:dyDescent="0.25">
      <c r="A2" s="109" t="s">
        <v>310</v>
      </c>
    </row>
    <row r="3" spans="1:1" x14ac:dyDescent="0.25">
      <c r="A3" s="110"/>
    </row>
    <row r="4" spans="1:1" ht="18.75" x14ac:dyDescent="0.25">
      <c r="A4" s="116" t="s">
        <v>437</v>
      </c>
    </row>
    <row r="5" spans="1:1" x14ac:dyDescent="0.25">
      <c r="A5" s="89"/>
    </row>
    <row r="6" spans="1:1" x14ac:dyDescent="0.25">
      <c r="A6" s="89"/>
    </row>
    <row r="7" spans="1:1" ht="45" x14ac:dyDescent="0.25">
      <c r="A7" s="80" t="s">
        <v>262</v>
      </c>
    </row>
    <row r="8" spans="1:1" x14ac:dyDescent="0.25">
      <c r="A8" s="80"/>
    </row>
    <row r="11" spans="1:1" ht="60.75" x14ac:dyDescent="0.25">
      <c r="A11" s="81" t="s">
        <v>263</v>
      </c>
    </row>
    <row r="12" spans="1:1" ht="15.75" x14ac:dyDescent="0.25">
      <c r="A12" s="81"/>
    </row>
    <row r="13" spans="1:1" ht="15.75" x14ac:dyDescent="0.25">
      <c r="A13" s="81"/>
    </row>
    <row r="14" spans="1:1" x14ac:dyDescent="0.25">
      <c r="A14" s="80"/>
    </row>
    <row r="15" spans="1:1" ht="15.75" x14ac:dyDescent="0.25">
      <c r="A15" s="81" t="s">
        <v>278</v>
      </c>
    </row>
    <row r="16" spans="1:1" ht="15.75" x14ac:dyDescent="0.25">
      <c r="A16" s="81"/>
    </row>
    <row r="17" spans="1:1" ht="15.75" x14ac:dyDescent="0.25">
      <c r="A17" s="81"/>
    </row>
    <row r="18" spans="1:1" x14ac:dyDescent="0.25">
      <c r="A18" s="80"/>
    </row>
    <row r="19" spans="1:1" ht="75.75" x14ac:dyDescent="0.25">
      <c r="A19" s="81" t="s">
        <v>279</v>
      </c>
    </row>
    <row r="20" spans="1:1" x14ac:dyDescent="0.25">
      <c r="A20" s="80"/>
    </row>
    <row r="21" spans="1:1" x14ac:dyDescent="0.25">
      <c r="A21" s="82" t="s">
        <v>280</v>
      </c>
    </row>
    <row r="22" spans="1:1" ht="45" x14ac:dyDescent="0.25">
      <c r="A22" s="80" t="s">
        <v>377</v>
      </c>
    </row>
    <row r="23" spans="1:1" x14ac:dyDescent="0.25">
      <c r="A23" s="80" t="s">
        <v>379</v>
      </c>
    </row>
    <row r="24" spans="1:1" ht="30" x14ac:dyDescent="0.25">
      <c r="A24" s="80" t="s">
        <v>378</v>
      </c>
    </row>
    <row r="25" spans="1:1" x14ac:dyDescent="0.25">
      <c r="A25" s="80"/>
    </row>
    <row r="26" spans="1:1" x14ac:dyDescent="0.25">
      <c r="A26" s="80"/>
    </row>
    <row r="28" spans="1:1" ht="45.75" x14ac:dyDescent="0.25">
      <c r="A28" s="81" t="s">
        <v>281</v>
      </c>
    </row>
    <row r="29" spans="1:1" ht="15.75" x14ac:dyDescent="0.25">
      <c r="A29" s="81"/>
    </row>
    <row r="30" spans="1:1" ht="15.75" x14ac:dyDescent="0.25">
      <c r="A30" s="81"/>
    </row>
    <row r="31" spans="1:1" ht="15.75" x14ac:dyDescent="0.25">
      <c r="A31" s="81"/>
    </row>
    <row r="32" spans="1:1" ht="15.75" x14ac:dyDescent="0.25">
      <c r="A32" s="81"/>
    </row>
    <row r="33" spans="1:1" ht="15.75" x14ac:dyDescent="0.25">
      <c r="A33" s="81"/>
    </row>
    <row r="34" spans="1:1" ht="18" x14ac:dyDescent="0.25">
      <c r="A34" s="109" t="s">
        <v>282</v>
      </c>
    </row>
    <row r="35" spans="1:1" ht="15.75" x14ac:dyDescent="0.25">
      <c r="A35" s="75"/>
    </row>
    <row r="36" spans="1:1" ht="22.5" customHeight="1" x14ac:dyDescent="0.25">
      <c r="A36" s="76" t="s">
        <v>348</v>
      </c>
    </row>
    <row r="37" spans="1:1" ht="15.75" x14ac:dyDescent="0.25">
      <c r="A37" s="75"/>
    </row>
    <row r="38" spans="1:1" ht="60" x14ac:dyDescent="0.25">
      <c r="A38" s="80" t="s">
        <v>283</v>
      </c>
    </row>
    <row r="39" spans="1:1" x14ac:dyDescent="0.25">
      <c r="A39" s="80"/>
    </row>
    <row r="40" spans="1:1" ht="30" x14ac:dyDescent="0.25">
      <c r="A40" s="80" t="s">
        <v>380</v>
      </c>
    </row>
    <row r="41" spans="1:1" x14ac:dyDescent="0.25">
      <c r="A41" s="80"/>
    </row>
    <row r="42" spans="1:1" x14ac:dyDescent="0.25">
      <c r="A42" s="80"/>
    </row>
    <row r="43" spans="1:1" ht="30" x14ac:dyDescent="0.25">
      <c r="A43" s="80" t="s">
        <v>381</v>
      </c>
    </row>
    <row r="44" spans="1:1" x14ac:dyDescent="0.25">
      <c r="A44" s="80"/>
    </row>
    <row r="45" spans="1:1" x14ac:dyDescent="0.25">
      <c r="A45" s="80"/>
    </row>
    <row r="46" spans="1:1" ht="30" x14ac:dyDescent="0.25">
      <c r="A46" s="80" t="s">
        <v>382</v>
      </c>
    </row>
    <row r="47" spans="1:1" x14ac:dyDescent="0.25">
      <c r="A47" s="80"/>
    </row>
    <row r="48" spans="1:1" x14ac:dyDescent="0.25">
      <c r="A48" s="80"/>
    </row>
    <row r="49" spans="1:1" ht="30" x14ac:dyDescent="0.25">
      <c r="A49" s="80" t="s">
        <v>383</v>
      </c>
    </row>
    <row r="50" spans="1:1" x14ac:dyDescent="0.25">
      <c r="A50" s="80"/>
    </row>
    <row r="51" spans="1:1" x14ac:dyDescent="0.25">
      <c r="A51" s="80"/>
    </row>
    <row r="52" spans="1:1" ht="45" x14ac:dyDescent="0.25">
      <c r="A52" s="80" t="s">
        <v>384</v>
      </c>
    </row>
    <row r="53" spans="1:1" x14ac:dyDescent="0.25">
      <c r="A53" s="80"/>
    </row>
    <row r="54" spans="1:1" x14ac:dyDescent="0.25">
      <c r="A54" s="80"/>
    </row>
    <row r="55" spans="1:1" x14ac:dyDescent="0.25">
      <c r="A55" s="80" t="s">
        <v>385</v>
      </c>
    </row>
    <row r="56" spans="1:1" x14ac:dyDescent="0.25">
      <c r="A56" s="80"/>
    </row>
    <row r="57" spans="1:1" x14ac:dyDescent="0.25">
      <c r="A57" s="80"/>
    </row>
    <row r="58" spans="1:1" ht="30" x14ac:dyDescent="0.25">
      <c r="A58" s="80" t="s">
        <v>386</v>
      </c>
    </row>
    <row r="59" spans="1:1" x14ac:dyDescent="0.25">
      <c r="A59" s="80"/>
    </row>
    <row r="60" spans="1:1" x14ac:dyDescent="0.25">
      <c r="A60" s="80"/>
    </row>
    <row r="61" spans="1:1" ht="30" x14ac:dyDescent="0.25">
      <c r="A61" s="80" t="s">
        <v>387</v>
      </c>
    </row>
    <row r="62" spans="1:1" x14ac:dyDescent="0.25">
      <c r="A62" s="80"/>
    </row>
    <row r="63" spans="1:1" x14ac:dyDescent="0.25">
      <c r="A63" s="80"/>
    </row>
    <row r="64" spans="1:1" ht="30" x14ac:dyDescent="0.25">
      <c r="A64" s="80" t="s">
        <v>388</v>
      </c>
    </row>
    <row r="65" spans="1:1" x14ac:dyDescent="0.25">
      <c r="A65" s="80"/>
    </row>
    <row r="66" spans="1:1" x14ac:dyDescent="0.25">
      <c r="A66" s="80"/>
    </row>
    <row r="67" spans="1:1" x14ac:dyDescent="0.25">
      <c r="A67" s="80"/>
    </row>
    <row r="68" spans="1:1" ht="22.5" customHeight="1" x14ac:dyDescent="0.25">
      <c r="A68" s="76" t="s">
        <v>349</v>
      </c>
    </row>
    <row r="69" spans="1:1" x14ac:dyDescent="0.25">
      <c r="A69" s="80"/>
    </row>
    <row r="70" spans="1:1" ht="30" x14ac:dyDescent="0.25">
      <c r="A70" s="80" t="s">
        <v>284</v>
      </c>
    </row>
    <row r="71" spans="1:1" x14ac:dyDescent="0.25">
      <c r="A71" s="80"/>
    </row>
    <row r="72" spans="1:1" x14ac:dyDescent="0.25">
      <c r="A72" s="80"/>
    </row>
    <row r="73" spans="1:1" s="79" customFormat="1" ht="22.5" customHeight="1" x14ac:dyDescent="0.25">
      <c r="A73" s="78" t="s">
        <v>350</v>
      </c>
    </row>
    <row r="74" spans="1:1" x14ac:dyDescent="0.25">
      <c r="A74" s="80"/>
    </row>
    <row r="75" spans="1:1" ht="60.75" x14ac:dyDescent="0.25">
      <c r="A75" s="83" t="s">
        <v>318</v>
      </c>
    </row>
    <row r="76" spans="1:1" ht="30" x14ac:dyDescent="0.25">
      <c r="A76" s="80" t="s">
        <v>285</v>
      </c>
    </row>
    <row r="77" spans="1:1" x14ac:dyDescent="0.25">
      <c r="A77" s="80"/>
    </row>
    <row r="78" spans="1:1" x14ac:dyDescent="0.25">
      <c r="A78" s="80"/>
    </row>
    <row r="79" spans="1:1" ht="15.75" x14ac:dyDescent="0.25">
      <c r="A79" s="75" t="s">
        <v>286</v>
      </c>
    </row>
    <row r="80" spans="1:1" ht="29.25" x14ac:dyDescent="0.25">
      <c r="A80" s="111" t="s">
        <v>375</v>
      </c>
    </row>
    <row r="81" spans="1:1" ht="19.5" customHeight="1" x14ac:dyDescent="0.25">
      <c r="A81" s="115" t="s">
        <v>376</v>
      </c>
    </row>
    <row r="82" spans="1:1" ht="45.75" x14ac:dyDescent="0.25">
      <c r="A82" s="80" t="s">
        <v>389</v>
      </c>
    </row>
    <row r="83" spans="1:1" x14ac:dyDescent="0.25">
      <c r="A83" s="91" t="s">
        <v>351</v>
      </c>
    </row>
    <row r="84" spans="1:1" x14ac:dyDescent="0.25">
      <c r="A84" s="91" t="s">
        <v>352</v>
      </c>
    </row>
    <row r="85" spans="1:1" x14ac:dyDescent="0.25">
      <c r="A85" s="91" t="s">
        <v>353</v>
      </c>
    </row>
    <row r="86" spans="1:1" x14ac:dyDescent="0.25">
      <c r="A86" s="91" t="s">
        <v>354</v>
      </c>
    </row>
    <row r="87" spans="1:1" x14ac:dyDescent="0.25">
      <c r="A87" s="91" t="s">
        <v>355</v>
      </c>
    </row>
    <row r="88" spans="1:1" x14ac:dyDescent="0.25">
      <c r="A88" s="91" t="s">
        <v>356</v>
      </c>
    </row>
    <row r="89" spans="1:1" ht="30" x14ac:dyDescent="0.25">
      <c r="A89" s="84" t="s">
        <v>307</v>
      </c>
    </row>
    <row r="91" spans="1:1" ht="30.75" x14ac:dyDescent="0.25">
      <c r="A91" s="80" t="s">
        <v>390</v>
      </c>
    </row>
    <row r="94" spans="1:1" ht="75.75" x14ac:dyDescent="0.25">
      <c r="A94" s="85" t="s">
        <v>319</v>
      </c>
    </row>
    <row r="95" spans="1:1" x14ac:dyDescent="0.25">
      <c r="A95" s="80"/>
    </row>
    <row r="96" spans="1:1" x14ac:dyDescent="0.25">
      <c r="A96" s="80"/>
    </row>
    <row r="103" spans="1:1" ht="15.75" x14ac:dyDescent="0.25">
      <c r="A103" s="81"/>
    </row>
    <row r="114" spans="1:1" x14ac:dyDescent="0.25">
      <c r="A114" s="80"/>
    </row>
    <row r="116" spans="1:1" ht="15.75" x14ac:dyDescent="0.25">
      <c r="A116" s="81"/>
    </row>
    <row r="117" spans="1:1" ht="15.75" x14ac:dyDescent="0.25">
      <c r="A117" s="81"/>
    </row>
    <row r="118" spans="1:1" ht="15.75" x14ac:dyDescent="0.25">
      <c r="A118" s="81"/>
    </row>
    <row r="119" spans="1:1" ht="30" x14ac:dyDescent="0.25">
      <c r="A119" s="80" t="s">
        <v>287</v>
      </c>
    </row>
    <row r="120" spans="1:1" x14ac:dyDescent="0.25">
      <c r="A120" s="80"/>
    </row>
    <row r="121" spans="1:1" x14ac:dyDescent="0.25">
      <c r="A121" s="80"/>
    </row>
    <row r="122" spans="1:1" x14ac:dyDescent="0.25">
      <c r="A122" s="80"/>
    </row>
    <row r="123" spans="1:1" x14ac:dyDescent="0.25">
      <c r="A123" s="80"/>
    </row>
    <row r="124" spans="1:1" x14ac:dyDescent="0.25">
      <c r="A124" s="80"/>
    </row>
    <row r="125" spans="1:1" ht="45" x14ac:dyDescent="0.25">
      <c r="A125" s="84" t="s">
        <v>288</v>
      </c>
    </row>
    <row r="126" spans="1:1" x14ac:dyDescent="0.25">
      <c r="A126" s="80"/>
    </row>
    <row r="127" spans="1:1" x14ac:dyDescent="0.25">
      <c r="A127" s="80"/>
    </row>
    <row r="128" spans="1:1" ht="45.75" x14ac:dyDescent="0.25">
      <c r="A128" s="81" t="s">
        <v>320</v>
      </c>
    </row>
    <row r="129" spans="1:1" ht="30.75" x14ac:dyDescent="0.25">
      <c r="A129" s="80" t="s">
        <v>391</v>
      </c>
    </row>
    <row r="130" spans="1:1" x14ac:dyDescent="0.25">
      <c r="A130" s="80"/>
    </row>
    <row r="131" spans="1:1" ht="30.75" x14ac:dyDescent="0.25">
      <c r="A131" s="80" t="s">
        <v>392</v>
      </c>
    </row>
    <row r="132" spans="1:1" x14ac:dyDescent="0.25">
      <c r="A132" s="80"/>
    </row>
    <row r="133" spans="1:1" ht="30.75" x14ac:dyDescent="0.25">
      <c r="A133" s="80" t="s">
        <v>393</v>
      </c>
    </row>
    <row r="134" spans="1:1" x14ac:dyDescent="0.25">
      <c r="A134" s="80"/>
    </row>
    <row r="135" spans="1:1" x14ac:dyDescent="0.25">
      <c r="A135" s="80"/>
    </row>
    <row r="136" spans="1:1" x14ac:dyDescent="0.25">
      <c r="A136" s="80"/>
    </row>
    <row r="137" spans="1:1" ht="45.75" x14ac:dyDescent="0.25">
      <c r="A137" s="81" t="s">
        <v>321</v>
      </c>
    </row>
    <row r="138" spans="1:1" ht="30.75" x14ac:dyDescent="0.25">
      <c r="A138" s="80" t="s">
        <v>394</v>
      </c>
    </row>
    <row r="139" spans="1:1" x14ac:dyDescent="0.25">
      <c r="A139" s="80"/>
    </row>
    <row r="140" spans="1:1" ht="30.75" x14ac:dyDescent="0.25">
      <c r="A140" s="80" t="s">
        <v>395</v>
      </c>
    </row>
    <row r="141" spans="1:1" x14ac:dyDescent="0.25">
      <c r="A141" s="80"/>
    </row>
    <row r="142" spans="1:1" ht="30.75" x14ac:dyDescent="0.25">
      <c r="A142" s="80" t="s">
        <v>438</v>
      </c>
    </row>
    <row r="143" spans="1:1" x14ac:dyDescent="0.25">
      <c r="A143" s="80"/>
    </row>
    <row r="144" spans="1:1" ht="30.75" x14ac:dyDescent="0.25">
      <c r="A144" s="80" t="s">
        <v>396</v>
      </c>
    </row>
    <row r="145" spans="1:1" x14ac:dyDescent="0.25">
      <c r="A145" s="80"/>
    </row>
    <row r="146" spans="1:1" ht="30.75" x14ac:dyDescent="0.25">
      <c r="A146" s="80" t="s">
        <v>397</v>
      </c>
    </row>
    <row r="147" spans="1:1" x14ac:dyDescent="0.25">
      <c r="A147" s="80"/>
    </row>
    <row r="148" spans="1:1" ht="30.75" x14ac:dyDescent="0.25">
      <c r="A148" s="80" t="s">
        <v>398</v>
      </c>
    </row>
    <row r="149" spans="1:1" x14ac:dyDescent="0.25">
      <c r="A149" s="80"/>
    </row>
    <row r="150" spans="1:1" ht="30.75" x14ac:dyDescent="0.25">
      <c r="A150" s="80" t="s">
        <v>399</v>
      </c>
    </row>
    <row r="151" spans="1:1" x14ac:dyDescent="0.25">
      <c r="A151" s="80"/>
    </row>
    <row r="152" spans="1:1" ht="30.75" x14ac:dyDescent="0.25">
      <c r="A152" s="80" t="s">
        <v>400</v>
      </c>
    </row>
    <row r="153" spans="1:1" x14ac:dyDescent="0.25">
      <c r="A153" s="80"/>
    </row>
    <row r="154" spans="1:1" ht="75.75" x14ac:dyDescent="0.25">
      <c r="A154" s="80" t="s">
        <v>401</v>
      </c>
    </row>
    <row r="155" spans="1:1" x14ac:dyDescent="0.25">
      <c r="A155" s="80"/>
    </row>
    <row r="156" spans="1:1" ht="30.75" x14ac:dyDescent="0.25">
      <c r="A156" s="80" t="s">
        <v>402</v>
      </c>
    </row>
    <row r="157" spans="1:1" x14ac:dyDescent="0.25">
      <c r="A157" s="80"/>
    </row>
    <row r="158" spans="1:1" ht="30.75" x14ac:dyDescent="0.25">
      <c r="A158" s="80" t="s">
        <v>403</v>
      </c>
    </row>
    <row r="159" spans="1:1" x14ac:dyDescent="0.25">
      <c r="A159" s="80"/>
    </row>
    <row r="160" spans="1:1" ht="45.75" x14ac:dyDescent="0.25">
      <c r="A160" s="80" t="s">
        <v>404</v>
      </c>
    </row>
    <row r="161" spans="1:1" x14ac:dyDescent="0.25">
      <c r="A161" s="80"/>
    </row>
    <row r="162" spans="1:1" x14ac:dyDescent="0.25">
      <c r="A162" s="80"/>
    </row>
    <row r="163" spans="1:1" x14ac:dyDescent="0.25">
      <c r="A163" s="80"/>
    </row>
    <row r="164" spans="1:1" x14ac:dyDescent="0.25">
      <c r="A164" s="80"/>
    </row>
    <row r="165" spans="1:1" ht="90.75" x14ac:dyDescent="0.25">
      <c r="A165" s="80" t="s">
        <v>405</v>
      </c>
    </row>
    <row r="166" spans="1:1" ht="15.75" x14ac:dyDescent="0.25">
      <c r="A166" s="81"/>
    </row>
    <row r="167" spans="1:1" ht="30" x14ac:dyDescent="0.25">
      <c r="A167" s="84" t="s">
        <v>289</v>
      </c>
    </row>
    <row r="168" spans="1:1" x14ac:dyDescent="0.25">
      <c r="A168" s="92"/>
    </row>
    <row r="169" spans="1:1" x14ac:dyDescent="0.25">
      <c r="A169" s="93"/>
    </row>
    <row r="170" spans="1:1" s="79" customFormat="1" ht="22.5" customHeight="1" x14ac:dyDescent="0.25">
      <c r="A170" s="78" t="s">
        <v>357</v>
      </c>
    </row>
    <row r="171" spans="1:1" x14ac:dyDescent="0.25">
      <c r="A171" s="93"/>
    </row>
    <row r="172" spans="1:1" ht="30.75" x14ac:dyDescent="0.25">
      <c r="A172" s="81" t="s">
        <v>322</v>
      </c>
    </row>
    <row r="173" spans="1:1" ht="15.75" x14ac:dyDescent="0.25">
      <c r="A173" s="81"/>
    </row>
    <row r="174" spans="1:1" ht="15.75" x14ac:dyDescent="0.25">
      <c r="A174" s="81"/>
    </row>
    <row r="175" spans="1:1" ht="75.75" x14ac:dyDescent="0.25">
      <c r="A175" s="81" t="s">
        <v>323</v>
      </c>
    </row>
    <row r="176" spans="1:1" ht="17.25" customHeight="1" x14ac:dyDescent="0.25">
      <c r="A176" s="84" t="s">
        <v>290</v>
      </c>
    </row>
    <row r="177" spans="1:1" x14ac:dyDescent="0.25">
      <c r="A177" s="84"/>
    </row>
    <row r="178" spans="1:1" x14ac:dyDescent="0.25">
      <c r="A178" s="86"/>
    </row>
    <row r="179" spans="1:1" ht="30.75" x14ac:dyDescent="0.25">
      <c r="A179" s="81" t="s">
        <v>324</v>
      </c>
    </row>
    <row r="180" spans="1:1" ht="30.75" x14ac:dyDescent="0.25">
      <c r="A180" s="80" t="s">
        <v>406</v>
      </c>
    </row>
    <row r="181" spans="1:1" x14ac:dyDescent="0.25">
      <c r="A181" s="80"/>
    </row>
    <row r="182" spans="1:1" ht="30.75" x14ac:dyDescent="0.25">
      <c r="A182" s="80" t="s">
        <v>407</v>
      </c>
    </row>
    <row r="183" spans="1:1" x14ac:dyDescent="0.25">
      <c r="A183" s="80"/>
    </row>
    <row r="184" spans="1:1" ht="45.75" x14ac:dyDescent="0.25">
      <c r="A184" s="80" t="s">
        <v>408</v>
      </c>
    </row>
    <row r="185" spans="1:1" x14ac:dyDescent="0.25">
      <c r="A185" s="80"/>
    </row>
    <row r="186" spans="1:1" ht="15.75" x14ac:dyDescent="0.25">
      <c r="A186" s="80" t="s">
        <v>409</v>
      </c>
    </row>
    <row r="187" spans="1:1" x14ac:dyDescent="0.25">
      <c r="A187" s="80"/>
    </row>
    <row r="188" spans="1:1" x14ac:dyDescent="0.25">
      <c r="A188" s="80"/>
    </row>
    <row r="189" spans="1:1" ht="30.75" x14ac:dyDescent="0.25">
      <c r="A189" s="80" t="s">
        <v>410</v>
      </c>
    </row>
    <row r="190" spans="1:1" x14ac:dyDescent="0.25">
      <c r="A190" s="80"/>
    </row>
    <row r="191" spans="1:1" x14ac:dyDescent="0.25">
      <c r="A191" s="80"/>
    </row>
    <row r="192" spans="1:1" x14ac:dyDescent="0.25">
      <c r="A192" s="80"/>
    </row>
    <row r="193" spans="1:1" ht="30.75" x14ac:dyDescent="0.25">
      <c r="A193" s="80" t="s">
        <v>411</v>
      </c>
    </row>
    <row r="194" spans="1:1" x14ac:dyDescent="0.25">
      <c r="A194" s="80"/>
    </row>
    <row r="195" spans="1:1" ht="30.75" x14ac:dyDescent="0.25">
      <c r="A195" s="80" t="s">
        <v>412</v>
      </c>
    </row>
    <row r="196" spans="1:1" x14ac:dyDescent="0.25">
      <c r="A196" s="80"/>
    </row>
    <row r="197" spans="1:1" x14ac:dyDescent="0.25">
      <c r="A197" s="80"/>
    </row>
    <row r="198" spans="1:1" ht="30.75" x14ac:dyDescent="0.25">
      <c r="A198" s="81" t="s">
        <v>325</v>
      </c>
    </row>
    <row r="199" spans="1:1" ht="30.75" x14ac:dyDescent="0.25">
      <c r="A199" s="80" t="s">
        <v>414</v>
      </c>
    </row>
    <row r="200" spans="1:1" x14ac:dyDescent="0.25">
      <c r="A200" s="80"/>
    </row>
    <row r="201" spans="1:1" ht="30.75" x14ac:dyDescent="0.25">
      <c r="A201" s="112" t="s">
        <v>413</v>
      </c>
    </row>
    <row r="202" spans="1:1" ht="30" x14ac:dyDescent="0.25">
      <c r="A202" s="84" t="s">
        <v>311</v>
      </c>
    </row>
    <row r="203" spans="1:1" x14ac:dyDescent="0.25">
      <c r="A203" s="84"/>
    </row>
    <row r="204" spans="1:1" x14ac:dyDescent="0.25">
      <c r="A204" s="84"/>
    </row>
    <row r="205" spans="1:1" s="79" customFormat="1" ht="22.5" customHeight="1" x14ac:dyDescent="0.25">
      <c r="A205" s="78" t="s">
        <v>358</v>
      </c>
    </row>
    <row r="206" spans="1:1" x14ac:dyDescent="0.25">
      <c r="A206" s="80"/>
    </row>
    <row r="207" spans="1:1" ht="75" x14ac:dyDescent="0.25">
      <c r="A207" s="80" t="s">
        <v>308</v>
      </c>
    </row>
    <row r="208" spans="1:1" x14ac:dyDescent="0.25">
      <c r="A208" s="80"/>
    </row>
    <row r="209" spans="1:1" ht="30" x14ac:dyDescent="0.25">
      <c r="A209" s="84" t="s">
        <v>291</v>
      </c>
    </row>
    <row r="210" spans="1:1" x14ac:dyDescent="0.25">
      <c r="A210" s="84"/>
    </row>
    <row r="211" spans="1:1" x14ac:dyDescent="0.25">
      <c r="A211" s="84"/>
    </row>
    <row r="212" spans="1:1" s="79" customFormat="1" ht="22.5" customHeight="1" x14ac:dyDescent="0.25">
      <c r="A212" s="78" t="s">
        <v>359</v>
      </c>
    </row>
    <row r="213" spans="1:1" ht="15.75" x14ac:dyDescent="0.25">
      <c r="A213" s="81"/>
    </row>
    <row r="214" spans="1:1" ht="30.75" x14ac:dyDescent="0.25">
      <c r="A214" s="81" t="s">
        <v>326</v>
      </c>
    </row>
    <row r="215" spans="1:1" ht="15.75" x14ac:dyDescent="0.25">
      <c r="A215" s="81"/>
    </row>
    <row r="216" spans="1:1" ht="15.75" x14ac:dyDescent="0.25">
      <c r="A216" s="81"/>
    </row>
    <row r="217" spans="1:1" ht="15.75" x14ac:dyDescent="0.25">
      <c r="A217" s="81"/>
    </row>
    <row r="218" spans="1:1" ht="15.75" x14ac:dyDescent="0.25">
      <c r="A218" s="81"/>
    </row>
    <row r="219" spans="1:1" ht="15.75" x14ac:dyDescent="0.25">
      <c r="A219" s="81"/>
    </row>
    <row r="220" spans="1:1" ht="15.75" x14ac:dyDescent="0.25">
      <c r="A220" s="81"/>
    </row>
    <row r="221" spans="1:1" ht="15.75" x14ac:dyDescent="0.25">
      <c r="A221" s="81"/>
    </row>
    <row r="222" spans="1:1" ht="15.75" x14ac:dyDescent="0.25">
      <c r="A222" s="81"/>
    </row>
    <row r="223" spans="1:1" ht="15.75" x14ac:dyDescent="0.25">
      <c r="A223" s="81"/>
    </row>
    <row r="224" spans="1:1" ht="15.75" x14ac:dyDescent="0.25">
      <c r="A224" s="81"/>
    </row>
    <row r="225" spans="1:1" ht="15.75" x14ac:dyDescent="0.25">
      <c r="A225" s="81"/>
    </row>
    <row r="226" spans="1:1" ht="15.75" x14ac:dyDescent="0.25">
      <c r="A226" s="81"/>
    </row>
    <row r="227" spans="1:1" ht="15.75" x14ac:dyDescent="0.25">
      <c r="A227" s="81"/>
    </row>
    <row r="228" spans="1:1" ht="15.75" x14ac:dyDescent="0.25">
      <c r="A228" s="81"/>
    </row>
    <row r="229" spans="1:1" ht="15.75" x14ac:dyDescent="0.25">
      <c r="A229" s="81"/>
    </row>
    <row r="230" spans="1:1" ht="15.75" x14ac:dyDescent="0.25">
      <c r="A230" s="81"/>
    </row>
    <row r="231" spans="1:1" ht="15.75" x14ac:dyDescent="0.25">
      <c r="A231" s="81"/>
    </row>
    <row r="232" spans="1:1" ht="15.75" x14ac:dyDescent="0.25">
      <c r="A232" s="81"/>
    </row>
    <row r="233" spans="1:1" ht="15.75" x14ac:dyDescent="0.25">
      <c r="A233" s="81"/>
    </row>
    <row r="234" spans="1:1" ht="15.75" x14ac:dyDescent="0.25">
      <c r="A234" s="81"/>
    </row>
    <row r="235" spans="1:1" ht="15.75" x14ac:dyDescent="0.25">
      <c r="A235" s="81"/>
    </row>
    <row r="236" spans="1:1" ht="15.75" x14ac:dyDescent="0.25">
      <c r="A236" s="81"/>
    </row>
    <row r="237" spans="1:1" ht="15.75" x14ac:dyDescent="0.25">
      <c r="A237" s="81"/>
    </row>
    <row r="238" spans="1:1" ht="15.75" x14ac:dyDescent="0.25">
      <c r="A238" s="81"/>
    </row>
    <row r="239" spans="1:1" x14ac:dyDescent="0.25">
      <c r="A239" s="87"/>
    </row>
    <row r="240" spans="1:1" x14ac:dyDescent="0.25">
      <c r="A240" s="87"/>
    </row>
    <row r="241" spans="1:1" x14ac:dyDescent="0.25">
      <c r="A241" s="87"/>
    </row>
    <row r="242" spans="1:1" x14ac:dyDescent="0.25">
      <c r="A242" s="87"/>
    </row>
    <row r="243" spans="1:1" x14ac:dyDescent="0.25">
      <c r="A243" s="87"/>
    </row>
    <row r="244" spans="1:1" x14ac:dyDescent="0.25">
      <c r="A244" s="87"/>
    </row>
    <row r="245" spans="1:1" x14ac:dyDescent="0.25">
      <c r="A245" s="87"/>
    </row>
    <row r="246" spans="1:1" x14ac:dyDescent="0.25">
      <c r="A246" s="87"/>
    </row>
    <row r="247" spans="1:1" x14ac:dyDescent="0.25">
      <c r="A247" s="87"/>
    </row>
    <row r="248" spans="1:1" ht="30.75" x14ac:dyDescent="0.25">
      <c r="A248" s="81" t="s">
        <v>327</v>
      </c>
    </row>
    <row r="249" spans="1:1" x14ac:dyDescent="0.25">
      <c r="A249" s="87"/>
    </row>
    <row r="250" spans="1:1" x14ac:dyDescent="0.25">
      <c r="A250" s="88"/>
    </row>
    <row r="251" spans="1:1" x14ac:dyDescent="0.25">
      <c r="A251" s="88"/>
    </row>
    <row r="252" spans="1:1" x14ac:dyDescent="0.25">
      <c r="A252" s="88"/>
    </row>
    <row r="253" spans="1:1" x14ac:dyDescent="0.25">
      <c r="A253" s="88"/>
    </row>
    <row r="254" spans="1:1" x14ac:dyDescent="0.25">
      <c r="A254" s="88"/>
    </row>
    <row r="255" spans="1:1" x14ac:dyDescent="0.25">
      <c r="A255" s="88"/>
    </row>
    <row r="256" spans="1:1" x14ac:dyDescent="0.25">
      <c r="A256" s="88"/>
    </row>
    <row r="257" spans="1:1" x14ac:dyDescent="0.25">
      <c r="A257" s="88"/>
    </row>
    <row r="258" spans="1:1" x14ac:dyDescent="0.25">
      <c r="A258" s="88"/>
    </row>
    <row r="259" spans="1:1" x14ac:dyDescent="0.25">
      <c r="A259" s="88"/>
    </row>
    <row r="260" spans="1:1" x14ac:dyDescent="0.25">
      <c r="A260" s="88"/>
    </row>
    <row r="261" spans="1:1" x14ac:dyDescent="0.25">
      <c r="A261" s="88"/>
    </row>
    <row r="262" spans="1:1" x14ac:dyDescent="0.25">
      <c r="A262" s="88"/>
    </row>
    <row r="263" spans="1:1" x14ac:dyDescent="0.25">
      <c r="A263" s="88"/>
    </row>
    <row r="264" spans="1:1" x14ac:dyDescent="0.25">
      <c r="A264" s="88"/>
    </row>
    <row r="265" spans="1:1" x14ac:dyDescent="0.25">
      <c r="A265" s="88"/>
    </row>
    <row r="266" spans="1:1" x14ac:dyDescent="0.25">
      <c r="A266" s="88"/>
    </row>
    <row r="267" spans="1:1" x14ac:dyDescent="0.25">
      <c r="A267" s="88"/>
    </row>
    <row r="268" spans="1:1" x14ac:dyDescent="0.25">
      <c r="A268" s="88"/>
    </row>
    <row r="269" spans="1:1" x14ac:dyDescent="0.25">
      <c r="A269" s="88"/>
    </row>
    <row r="270" spans="1:1" x14ac:dyDescent="0.25">
      <c r="A270" s="88"/>
    </row>
    <row r="271" spans="1:1" ht="60" x14ac:dyDescent="0.25">
      <c r="A271" s="84" t="s">
        <v>292</v>
      </c>
    </row>
    <row r="272" spans="1:1" x14ac:dyDescent="0.25">
      <c r="A272" s="80"/>
    </row>
    <row r="273" spans="1:1" x14ac:dyDescent="0.25">
      <c r="A273" s="80"/>
    </row>
    <row r="274" spans="1:1" ht="45.75" x14ac:dyDescent="0.25">
      <c r="A274" s="81" t="s">
        <v>328</v>
      </c>
    </row>
    <row r="275" spans="1:1" ht="15.75" x14ac:dyDescent="0.25">
      <c r="A275" s="81"/>
    </row>
    <row r="276" spans="1:1" ht="15.75" x14ac:dyDescent="0.25">
      <c r="A276" s="81"/>
    </row>
    <row r="277" spans="1:1" ht="15.75" x14ac:dyDescent="0.25">
      <c r="A277" s="81"/>
    </row>
    <row r="278" spans="1:1" ht="15.75" x14ac:dyDescent="0.25">
      <c r="A278" s="81"/>
    </row>
    <row r="279" spans="1:1" ht="15.75" x14ac:dyDescent="0.25">
      <c r="A279" s="81"/>
    </row>
    <row r="280" spans="1:1" ht="15.75" x14ac:dyDescent="0.25">
      <c r="A280" s="81"/>
    </row>
    <row r="281" spans="1:1" ht="15.75" x14ac:dyDescent="0.25">
      <c r="A281" s="81"/>
    </row>
    <row r="282" spans="1:1" ht="15.75" x14ac:dyDescent="0.25">
      <c r="A282" s="81"/>
    </row>
    <row r="283" spans="1:1" ht="15.75" x14ac:dyDescent="0.25">
      <c r="A283" s="81"/>
    </row>
    <row r="284" spans="1:1" ht="15.75" x14ac:dyDescent="0.25">
      <c r="A284" s="81"/>
    </row>
    <row r="285" spans="1:1" ht="15.75" x14ac:dyDescent="0.25">
      <c r="A285" s="81"/>
    </row>
    <row r="286" spans="1:1" ht="15.75" x14ac:dyDescent="0.25">
      <c r="A286" s="81"/>
    </row>
    <row r="287" spans="1:1" ht="15.75" x14ac:dyDescent="0.25">
      <c r="A287" s="81"/>
    </row>
    <row r="288" spans="1:1" ht="15.75" x14ac:dyDescent="0.25">
      <c r="A288" s="81"/>
    </row>
    <row r="289" spans="1:1" ht="15.75" x14ac:dyDescent="0.25">
      <c r="A289" s="81"/>
    </row>
    <row r="290" spans="1:1" ht="22.5" customHeight="1" x14ac:dyDescent="0.25">
      <c r="A290" s="99" t="s">
        <v>345</v>
      </c>
    </row>
    <row r="291" spans="1:1" ht="15.75" x14ac:dyDescent="0.25">
      <c r="A291" s="81"/>
    </row>
    <row r="292" spans="1:1" ht="22.5" customHeight="1" x14ac:dyDescent="0.25">
      <c r="A292" s="78" t="s">
        <v>360</v>
      </c>
    </row>
    <row r="294" spans="1:1" ht="30" x14ac:dyDescent="0.25">
      <c r="A294" s="80" t="s">
        <v>293</v>
      </c>
    </row>
    <row r="295" spans="1:1" x14ac:dyDescent="0.25">
      <c r="A295" s="89"/>
    </row>
    <row r="296" spans="1:1" ht="45.75" x14ac:dyDescent="0.25">
      <c r="A296" s="81" t="s">
        <v>329</v>
      </c>
    </row>
    <row r="297" spans="1:1" ht="45" x14ac:dyDescent="0.25">
      <c r="A297" s="80" t="s">
        <v>309</v>
      </c>
    </row>
    <row r="298" spans="1:1" ht="45" x14ac:dyDescent="0.25">
      <c r="A298" s="80" t="s">
        <v>337</v>
      </c>
    </row>
    <row r="299" spans="1:1" x14ac:dyDescent="0.25">
      <c r="A299" s="80"/>
    </row>
    <row r="300" spans="1:1" ht="30.75" x14ac:dyDescent="0.25">
      <c r="A300" s="81" t="s">
        <v>330</v>
      </c>
    </row>
    <row r="301" spans="1:1" x14ac:dyDescent="0.25">
      <c r="A301" s="80"/>
    </row>
    <row r="302" spans="1:1" x14ac:dyDescent="0.25">
      <c r="A302" s="80"/>
    </row>
    <row r="303" spans="1:1" ht="15.75" x14ac:dyDescent="0.25">
      <c r="A303" s="81" t="s">
        <v>331</v>
      </c>
    </row>
    <row r="304" spans="1:1" ht="15.75" x14ac:dyDescent="0.25">
      <c r="A304" s="81"/>
    </row>
    <row r="305" spans="1:1" ht="15.75" x14ac:dyDescent="0.25">
      <c r="A305" s="81"/>
    </row>
    <row r="306" spans="1:1" ht="30.75" x14ac:dyDescent="0.25">
      <c r="A306" s="81" t="s">
        <v>332</v>
      </c>
    </row>
    <row r="307" spans="1:1" ht="60.75" x14ac:dyDescent="0.25">
      <c r="A307" s="80" t="s">
        <v>415</v>
      </c>
    </row>
    <row r="308" spans="1:1" x14ac:dyDescent="0.25">
      <c r="A308" s="80"/>
    </row>
    <row r="309" spans="1:1" ht="45.75" x14ac:dyDescent="0.25">
      <c r="A309" s="80" t="s">
        <v>416</v>
      </c>
    </row>
    <row r="310" spans="1:1" x14ac:dyDescent="0.25">
      <c r="A310" s="80"/>
    </row>
    <row r="311" spans="1:1" ht="45.75" x14ac:dyDescent="0.25">
      <c r="A311" s="80" t="s">
        <v>417</v>
      </c>
    </row>
    <row r="312" spans="1:1" x14ac:dyDescent="0.25">
      <c r="A312" s="80"/>
    </row>
    <row r="313" spans="1:1" x14ac:dyDescent="0.25">
      <c r="A313" s="80"/>
    </row>
    <row r="314" spans="1:1" ht="15.75" x14ac:dyDescent="0.25">
      <c r="A314" s="75" t="s">
        <v>294</v>
      </c>
    </row>
    <row r="315" spans="1:1" ht="15.75" x14ac:dyDescent="0.25">
      <c r="A315" s="80" t="s">
        <v>418</v>
      </c>
    </row>
    <row r="316" spans="1:1" x14ac:dyDescent="0.25">
      <c r="A316" s="80"/>
    </row>
    <row r="317" spans="1:1" ht="15.75" x14ac:dyDescent="0.25">
      <c r="A317" s="80" t="s">
        <v>419</v>
      </c>
    </row>
    <row r="318" spans="1:1" x14ac:dyDescent="0.25">
      <c r="A318" s="80"/>
    </row>
    <row r="319" spans="1:1" ht="15.75" x14ac:dyDescent="0.25">
      <c r="A319" s="80" t="s">
        <v>420</v>
      </c>
    </row>
    <row r="320" spans="1:1" x14ac:dyDescent="0.25">
      <c r="A320" s="80"/>
    </row>
    <row r="321" spans="1:1" ht="30.75" x14ac:dyDescent="0.25">
      <c r="A321" s="80" t="s">
        <v>421</v>
      </c>
    </row>
    <row r="322" spans="1:1" ht="30" x14ac:dyDescent="0.25">
      <c r="A322" s="90" t="s">
        <v>312</v>
      </c>
    </row>
    <row r="323" spans="1:1" x14ac:dyDescent="0.25">
      <c r="A323" s="90"/>
    </row>
    <row r="324" spans="1:1" ht="30.75" x14ac:dyDescent="0.25">
      <c r="A324" s="80" t="s">
        <v>422</v>
      </c>
    </row>
    <row r="325" spans="1:1" ht="30.75" x14ac:dyDescent="0.25">
      <c r="A325" s="91" t="s">
        <v>361</v>
      </c>
    </row>
    <row r="326" spans="1:1" ht="15.75" x14ac:dyDescent="0.25">
      <c r="A326" s="91" t="s">
        <v>362</v>
      </c>
    </row>
    <row r="327" spans="1:1" ht="30.75" x14ac:dyDescent="0.25">
      <c r="A327" s="91" t="s">
        <v>363</v>
      </c>
    </row>
    <row r="328" spans="1:1" x14ac:dyDescent="0.25">
      <c r="A328" s="80"/>
    </row>
    <row r="329" spans="1:1" ht="30.75" x14ac:dyDescent="0.25">
      <c r="A329" s="80" t="s">
        <v>423</v>
      </c>
    </row>
    <row r="330" spans="1:1" ht="30.75" x14ac:dyDescent="0.25">
      <c r="A330" s="91" t="s">
        <v>364</v>
      </c>
    </row>
    <row r="331" spans="1:1" ht="30.75" x14ac:dyDescent="0.25">
      <c r="A331" s="91" t="s">
        <v>365</v>
      </c>
    </row>
    <row r="332" spans="1:1" x14ac:dyDescent="0.25">
      <c r="A332" s="80"/>
    </row>
    <row r="333" spans="1:1" ht="30" x14ac:dyDescent="0.25">
      <c r="A333" s="90" t="s">
        <v>295</v>
      </c>
    </row>
    <row r="334" spans="1:1" x14ac:dyDescent="0.25">
      <c r="A334" s="90"/>
    </row>
    <row r="335" spans="1:1" x14ac:dyDescent="0.25">
      <c r="A335" s="90"/>
    </row>
    <row r="336" spans="1:1" s="79" customFormat="1" ht="22.5" customHeight="1" x14ac:dyDescent="0.25">
      <c r="A336" s="78" t="s">
        <v>366</v>
      </c>
    </row>
    <row r="337" spans="1:1" x14ac:dyDescent="0.25">
      <c r="A337" s="80"/>
    </row>
    <row r="338" spans="1:1" ht="60" x14ac:dyDescent="0.25">
      <c r="A338" s="80" t="s">
        <v>335</v>
      </c>
    </row>
    <row r="339" spans="1:1" x14ac:dyDescent="0.25">
      <c r="A339" s="91" t="s">
        <v>424</v>
      </c>
    </row>
    <row r="340" spans="1:1" ht="30" x14ac:dyDescent="0.25">
      <c r="A340" s="91" t="s">
        <v>425</v>
      </c>
    </row>
    <row r="341" spans="1:1" ht="30" x14ac:dyDescent="0.25">
      <c r="A341" s="91" t="s">
        <v>426</v>
      </c>
    </row>
    <row r="342" spans="1:1" ht="45" x14ac:dyDescent="0.25">
      <c r="A342" s="91" t="s">
        <v>427</v>
      </c>
    </row>
    <row r="343" spans="1:1" x14ac:dyDescent="0.25">
      <c r="A343" s="80"/>
    </row>
    <row r="344" spans="1:1" ht="60" x14ac:dyDescent="0.25">
      <c r="A344" s="90" t="s">
        <v>313</v>
      </c>
    </row>
    <row r="345" spans="1:1" x14ac:dyDescent="0.25">
      <c r="A345" s="80"/>
    </row>
    <row r="346" spans="1:1" x14ac:dyDescent="0.25">
      <c r="A346" s="80"/>
    </row>
    <row r="347" spans="1:1" ht="22.5" customHeight="1" x14ac:dyDescent="0.25">
      <c r="A347" s="78" t="s">
        <v>367</v>
      </c>
    </row>
    <row r="348" spans="1:1" x14ac:dyDescent="0.25">
      <c r="A348" s="90"/>
    </row>
    <row r="349" spans="1:1" ht="66" customHeight="1" x14ac:dyDescent="0.25">
      <c r="A349" s="80" t="s">
        <v>336</v>
      </c>
    </row>
    <row r="350" spans="1:1" x14ac:dyDescent="0.25">
      <c r="A350" s="80"/>
    </row>
    <row r="351" spans="1:1" x14ac:dyDescent="0.25">
      <c r="A351" s="80"/>
    </row>
    <row r="352" spans="1:1" ht="30.75" x14ac:dyDescent="0.25">
      <c r="A352" s="81" t="s">
        <v>333</v>
      </c>
    </row>
    <row r="353" spans="1:1" ht="60.75" x14ac:dyDescent="0.25">
      <c r="A353" s="80" t="s">
        <v>428</v>
      </c>
    </row>
    <row r="354" spans="1:1" x14ac:dyDescent="0.25">
      <c r="A354" s="80"/>
    </row>
    <row r="355" spans="1:1" ht="45.75" x14ac:dyDescent="0.25">
      <c r="A355" s="80" t="s">
        <v>429</v>
      </c>
    </row>
    <row r="356" spans="1:1" x14ac:dyDescent="0.25">
      <c r="A356" s="80"/>
    </row>
    <row r="357" spans="1:1" x14ac:dyDescent="0.25">
      <c r="A357" s="80"/>
    </row>
    <row r="358" spans="1:1" ht="60.75" x14ac:dyDescent="0.25">
      <c r="A358" s="80" t="s">
        <v>436</v>
      </c>
    </row>
    <row r="359" spans="1:1" x14ac:dyDescent="0.25">
      <c r="A359" s="80"/>
    </row>
    <row r="360" spans="1:1" ht="60.75" x14ac:dyDescent="0.25">
      <c r="A360" s="80" t="s">
        <v>430</v>
      </c>
    </row>
    <row r="361" spans="1:1" ht="30.75" x14ac:dyDescent="0.25">
      <c r="A361" s="91" t="s">
        <v>368</v>
      </c>
    </row>
    <row r="362" spans="1:1" ht="30.75" x14ac:dyDescent="0.25">
      <c r="A362" s="91" t="s">
        <v>369</v>
      </c>
    </row>
    <row r="363" spans="1:1" ht="60" x14ac:dyDescent="0.25">
      <c r="A363" s="91" t="s">
        <v>296</v>
      </c>
    </row>
    <row r="364" spans="1:1" ht="45.75" x14ac:dyDescent="0.25">
      <c r="A364" s="91" t="s">
        <v>370</v>
      </c>
    </row>
    <row r="365" spans="1:1" x14ac:dyDescent="0.25">
      <c r="A365" s="80"/>
    </row>
    <row r="366" spans="1:1" ht="60.75" x14ac:dyDescent="0.25">
      <c r="A366" s="80" t="s">
        <v>431</v>
      </c>
    </row>
    <row r="367" spans="1:1" x14ac:dyDescent="0.25">
      <c r="A367" s="80"/>
    </row>
    <row r="368" spans="1:1" ht="60" x14ac:dyDescent="0.25">
      <c r="A368" s="90" t="s">
        <v>297</v>
      </c>
    </row>
    <row r="369" spans="1:1" x14ac:dyDescent="0.25">
      <c r="A369" s="90"/>
    </row>
    <row r="370" spans="1:1" x14ac:dyDescent="0.25">
      <c r="A370" s="90"/>
    </row>
    <row r="371" spans="1:1" ht="30.75" x14ac:dyDescent="0.25">
      <c r="A371" s="81" t="s">
        <v>334</v>
      </c>
    </row>
    <row r="372" spans="1:1" ht="15.75" x14ac:dyDescent="0.25">
      <c r="A372" s="81"/>
    </row>
    <row r="373" spans="1:1" ht="15.75" x14ac:dyDescent="0.25">
      <c r="A373" s="81"/>
    </row>
    <row r="374" spans="1:1" ht="15.75" x14ac:dyDescent="0.25">
      <c r="A374" s="75" t="s">
        <v>298</v>
      </c>
    </row>
    <row r="375" spans="1:1" ht="15.75" x14ac:dyDescent="0.25">
      <c r="A375" s="80" t="s">
        <v>432</v>
      </c>
    </row>
    <row r="376" spans="1:1" ht="30.75" x14ac:dyDescent="0.25">
      <c r="A376" s="80" t="s">
        <v>433</v>
      </c>
    </row>
    <row r="377" spans="1:1" x14ac:dyDescent="0.25">
      <c r="A377" s="80"/>
    </row>
    <row r="378" spans="1:1" x14ac:dyDescent="0.25">
      <c r="A378" s="80"/>
    </row>
    <row r="379" spans="1:1" x14ac:dyDescent="0.25">
      <c r="A379" s="80"/>
    </row>
    <row r="380" spans="1:1" x14ac:dyDescent="0.25">
      <c r="A380" s="80"/>
    </row>
    <row r="381" spans="1:1" x14ac:dyDescent="0.25">
      <c r="A381" s="80"/>
    </row>
    <row r="382" spans="1:1" x14ac:dyDescent="0.25">
      <c r="A382" s="80"/>
    </row>
    <row r="383" spans="1:1" ht="15.75" x14ac:dyDescent="0.25">
      <c r="A383" s="77" t="s">
        <v>299</v>
      </c>
    </row>
    <row r="384" spans="1:1" x14ac:dyDescent="0.25">
      <c r="A384" s="89"/>
    </row>
    <row r="385" spans="1:1" ht="45" x14ac:dyDescent="0.25">
      <c r="A385" s="80" t="s">
        <v>300</v>
      </c>
    </row>
    <row r="386" spans="1:1" x14ac:dyDescent="0.25">
      <c r="A386" s="80"/>
    </row>
    <row r="387" spans="1:1" ht="60" x14ac:dyDescent="0.25">
      <c r="A387" s="80" t="s">
        <v>301</v>
      </c>
    </row>
    <row r="388" spans="1:1" x14ac:dyDescent="0.25">
      <c r="A388" s="80"/>
    </row>
    <row r="389" spans="1:1" ht="45" x14ac:dyDescent="0.25">
      <c r="A389" s="80" t="s">
        <v>302</v>
      </c>
    </row>
    <row r="390" spans="1:1" x14ac:dyDescent="0.25">
      <c r="A390" s="80"/>
    </row>
    <row r="391" spans="1:1" ht="30" x14ac:dyDescent="0.25">
      <c r="A391" s="80" t="s">
        <v>303</v>
      </c>
    </row>
    <row r="392" spans="1:1" x14ac:dyDescent="0.25">
      <c r="A392" s="91" t="s">
        <v>371</v>
      </c>
    </row>
    <row r="393" spans="1:1" x14ac:dyDescent="0.25">
      <c r="A393" s="91" t="s">
        <v>372</v>
      </c>
    </row>
    <row r="394" spans="1:1" x14ac:dyDescent="0.25">
      <c r="A394" s="91" t="s">
        <v>373</v>
      </c>
    </row>
    <row r="395" spans="1:1" x14ac:dyDescent="0.25">
      <c r="A395" s="89"/>
    </row>
    <row r="396" spans="1:1" ht="60" x14ac:dyDescent="0.25">
      <c r="A396" s="90" t="s">
        <v>304</v>
      </c>
    </row>
    <row r="397" spans="1:1" x14ac:dyDescent="0.25">
      <c r="A397" s="89"/>
    </row>
    <row r="398" spans="1:1" x14ac:dyDescent="0.25">
      <c r="A398" s="89"/>
    </row>
    <row r="399" spans="1:1" ht="22.5" customHeight="1" x14ac:dyDescent="0.25">
      <c r="A399" s="76" t="s">
        <v>374</v>
      </c>
    </row>
    <row r="400" spans="1:1" x14ac:dyDescent="0.25">
      <c r="A400" s="80"/>
    </row>
    <row r="401" spans="1:1" ht="30" x14ac:dyDescent="0.25">
      <c r="A401" s="80" t="s">
        <v>305</v>
      </c>
    </row>
    <row r="402" spans="1:1" x14ac:dyDescent="0.25">
      <c r="A402" s="91" t="s">
        <v>435</v>
      </c>
    </row>
    <row r="403" spans="1:1" x14ac:dyDescent="0.25">
      <c r="A403" s="91" t="s">
        <v>434</v>
      </c>
    </row>
    <row r="404" spans="1:1" x14ac:dyDescent="0.25">
      <c r="A404" s="80"/>
    </row>
    <row r="405" spans="1:1" ht="30" x14ac:dyDescent="0.25">
      <c r="A405" s="80" t="s">
        <v>306</v>
      </c>
    </row>
    <row r="410" spans="1:1" x14ac:dyDescent="0.25">
      <c r="A410" s="80"/>
    </row>
    <row r="412" spans="1:1" x14ac:dyDescent="0.25">
      <c r="A412" s="113" t="s">
        <v>346</v>
      </c>
    </row>
    <row r="413" spans="1:1" x14ac:dyDescent="0.25">
      <c r="A413" s="114" t="s">
        <v>347</v>
      </c>
    </row>
  </sheetData>
  <sheetProtection algorithmName="SHA-512" hashValue="AuCgb1cGmYJHTqGfNNDlbGMx59xasnxFO4s+Bk6QV9e6pzl5vJwHppTdm29xXPqiMvaIEDbe0mlDmTxwTyGzdg==" saltValue="MMMDyvIxwOP3cP8cVr92OQ==" spinCount="100000" sheet="1" objects="1" scenarios="1"/>
  <hyperlinks>
    <hyperlink ref="A81" r:id="rId1"/>
  </hyperlinks>
  <printOptions horizontalCentered="1" verticalCentered="1"/>
  <pageMargins left="0.70866141732283472" right="0.70866141732283472" top="0.74803149606299213" bottom="0.74803149606299213" header="0.31496062992125984" footer="0.31496062992125984"/>
  <pageSetup fitToHeight="0" orientation="portrait" r:id="rId2"/>
  <headerFooter>
    <oddHeader>&amp;L&amp;G&amp;C&amp;K00+000.</oddHeader>
    <oddFooter>&amp;L&amp;"Franklin Gothic Medium Cond,Normal"&amp;9&amp;KC00000MATRIZ DE ADMINISTRACIÓN DE RIESGOS (MAR)&amp;R&amp;"Franklin Gothic Medium Cond,Normal"&amp;KC00000Página &amp;P de &amp;N</oddFooter>
  </headerFooter>
  <drawing r:id="rId3"/>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C1:G13"/>
  <sheetViews>
    <sheetView showRuler="0" zoomScale="70" zoomScaleNormal="70" workbookViewId="0">
      <pane xSplit="7" ySplit="14" topLeftCell="H20" activePane="bottomRight" state="frozen"/>
      <selection pane="topRight" activeCell="H1" sqref="H1"/>
      <selection pane="bottomLeft" activeCell="A15" sqref="A15"/>
      <selection pane="bottomRight" activeCell="D10" sqref="D10"/>
    </sheetView>
  </sheetViews>
  <sheetFormatPr baseColWidth="10" defaultRowHeight="20.25" x14ac:dyDescent="0.25"/>
  <cols>
    <col min="1" max="1" width="20" style="102" customWidth="1"/>
    <col min="2" max="2" width="10.5703125" style="102" customWidth="1"/>
    <col min="3" max="3" width="52.42578125" style="56" bestFit="1" customWidth="1"/>
    <col min="4" max="4" width="73.5703125" style="150" customWidth="1"/>
    <col min="5" max="5" width="11.28515625" style="102" customWidth="1"/>
    <col min="6" max="6" width="33.42578125" style="102" bestFit="1" customWidth="1"/>
    <col min="7" max="7" width="62" style="150" customWidth="1"/>
    <col min="8" max="16384" width="11.42578125" style="102"/>
  </cols>
  <sheetData>
    <row r="1" spans="3:7" ht="21" thickBot="1" x14ac:dyDescent="0.3"/>
    <row r="2" spans="3:7" ht="52.5" customHeight="1" thickTop="1" thickBot="1" x14ac:dyDescent="0.3">
      <c r="C2" s="100" t="s">
        <v>50</v>
      </c>
      <c r="D2" s="151" t="s">
        <v>51</v>
      </c>
    </row>
    <row r="3" spans="3:7" ht="24" customHeight="1" thickTop="1" thickBot="1" x14ac:dyDescent="0.3">
      <c r="C3" s="101"/>
      <c r="D3" s="152"/>
    </row>
    <row r="4" spans="3:7" ht="52.5" customHeight="1" thickTop="1" thickBot="1" x14ac:dyDescent="0.3">
      <c r="C4" s="100" t="s">
        <v>266</v>
      </c>
      <c r="D4" s="153" t="s">
        <v>441</v>
      </c>
      <c r="F4" s="57" t="s">
        <v>340</v>
      </c>
      <c r="G4" s="155" t="s">
        <v>442</v>
      </c>
    </row>
    <row r="5" spans="3:7" ht="24" customHeight="1" thickTop="1" thickBot="1" x14ac:dyDescent="0.3">
      <c r="C5" s="101"/>
      <c r="D5" s="152"/>
      <c r="F5" s="56"/>
      <c r="G5" s="154"/>
    </row>
    <row r="6" spans="3:7" ht="52.5" customHeight="1" thickTop="1" thickBot="1" x14ac:dyDescent="0.3">
      <c r="C6" s="100" t="s">
        <v>341</v>
      </c>
      <c r="D6" s="153" t="s">
        <v>440</v>
      </c>
      <c r="F6" s="57" t="s">
        <v>261</v>
      </c>
      <c r="G6" s="156" t="s">
        <v>444</v>
      </c>
    </row>
    <row r="7" spans="3:7" ht="24" customHeight="1" thickTop="1" thickBot="1" x14ac:dyDescent="0.3">
      <c r="C7" s="101"/>
      <c r="D7" s="152"/>
      <c r="F7" s="56"/>
      <c r="G7" s="154"/>
    </row>
    <row r="8" spans="3:7" ht="52.5" customHeight="1" thickTop="1" thickBot="1" x14ac:dyDescent="0.3">
      <c r="C8" s="100" t="s">
        <v>338</v>
      </c>
      <c r="D8" s="153" t="s">
        <v>445</v>
      </c>
      <c r="F8" s="57" t="s">
        <v>259</v>
      </c>
      <c r="G8" s="156" t="s">
        <v>443</v>
      </c>
    </row>
    <row r="9" spans="3:7" ht="24" customHeight="1" thickTop="1" thickBot="1" x14ac:dyDescent="0.3">
      <c r="C9" s="101"/>
      <c r="D9" s="152"/>
    </row>
    <row r="10" spans="3:7" ht="52.5" customHeight="1" thickTop="1" thickBot="1" x14ac:dyDescent="0.3">
      <c r="C10" s="100" t="s">
        <v>339</v>
      </c>
      <c r="D10" s="153" t="s">
        <v>446</v>
      </c>
    </row>
    <row r="11" spans="3:7" ht="24" customHeight="1" thickTop="1" thickBot="1" x14ac:dyDescent="0.3">
      <c r="C11" s="101"/>
      <c r="D11" s="152"/>
    </row>
    <row r="12" spans="3:7" ht="52.5" customHeight="1" thickTop="1" thickBot="1" x14ac:dyDescent="0.3">
      <c r="C12" s="100" t="s">
        <v>52</v>
      </c>
      <c r="D12" s="153">
        <v>2022</v>
      </c>
    </row>
    <row r="13" spans="3:7" ht="24" customHeight="1" thickTop="1" x14ac:dyDescent="0.25">
      <c r="D13" s="154"/>
    </row>
  </sheetData>
  <sheetProtection algorithmName="SHA-512" hashValue="CWYyZI3E8odBMmjWBCEu6gr6WTQGnItiu9b1IYjhMgxfgZyPMJZaY/UQBHcCIDd/5BgpbZLf8GQrMz3UDKiYog==" saltValue="r61Rl86hFnpL9oMjUVDomw==" spinCount="100000" sheet="1" objects="1" scenarios="1"/>
  <pageMargins left="0.7" right="0.7" top="0.75" bottom="0.75" header="0.3" footer="0.3"/>
  <pageSetup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1"/>
  <dimension ref="A1:B11"/>
  <sheetViews>
    <sheetView zoomScale="60" zoomScaleNormal="60" workbookViewId="0">
      <pane xSplit="14" ySplit="20" topLeftCell="O21" activePane="bottomRight" state="frozen"/>
      <selection pane="topRight" activeCell="O1" sqref="O1"/>
      <selection pane="bottomLeft" activeCell="A21" sqref="A21"/>
      <selection pane="bottomRight" activeCell="E11" sqref="E11"/>
    </sheetView>
  </sheetViews>
  <sheetFormatPr baseColWidth="10" defaultRowHeight="15" x14ac:dyDescent="0.25"/>
  <cols>
    <col min="1" max="1" width="38.5703125" style="26" customWidth="1"/>
    <col min="2" max="2" width="125.85546875" style="26" customWidth="1"/>
    <col min="3" max="16384" width="11.42578125" style="26"/>
  </cols>
  <sheetData>
    <row r="1" spans="1:2" ht="15.75" thickBot="1" x14ac:dyDescent="0.3">
      <c r="A1" s="165"/>
      <c r="B1" s="165"/>
    </row>
    <row r="2" spans="1:2" ht="18" x14ac:dyDescent="0.25">
      <c r="A2" s="158" t="s">
        <v>51</v>
      </c>
      <c r="B2" s="159"/>
    </row>
    <row r="3" spans="1:2" ht="18" x14ac:dyDescent="0.25">
      <c r="A3" s="160" t="s">
        <v>253</v>
      </c>
      <c r="B3" s="161"/>
    </row>
    <row r="4" spans="1:2" ht="18.75" thickBot="1" x14ac:dyDescent="0.3">
      <c r="A4" s="162" t="s">
        <v>254</v>
      </c>
      <c r="B4" s="163"/>
    </row>
    <row r="5" spans="1:2" x14ac:dyDescent="0.25">
      <c r="A5" s="164"/>
      <c r="B5" s="164"/>
    </row>
    <row r="6" spans="1:2" ht="56.25" customHeight="1" x14ac:dyDescent="0.25">
      <c r="A6" s="24" t="s">
        <v>235</v>
      </c>
      <c r="B6" s="25" t="s">
        <v>240</v>
      </c>
    </row>
    <row r="7" spans="1:2" ht="56.25" customHeight="1" x14ac:dyDescent="0.25">
      <c r="A7" s="24" t="s">
        <v>238</v>
      </c>
      <c r="B7" s="25" t="s">
        <v>241</v>
      </c>
    </row>
    <row r="8" spans="1:2" ht="56.25" customHeight="1" x14ac:dyDescent="0.25">
      <c r="A8" s="24" t="s">
        <v>233</v>
      </c>
      <c r="B8" s="25" t="s">
        <v>242</v>
      </c>
    </row>
    <row r="9" spans="1:2" ht="56.25" customHeight="1" x14ac:dyDescent="0.25">
      <c r="A9" s="24" t="s">
        <v>239</v>
      </c>
      <c r="B9" s="25" t="s">
        <v>243</v>
      </c>
    </row>
    <row r="10" spans="1:2" ht="56.25" customHeight="1" x14ac:dyDescent="0.25">
      <c r="A10" s="24" t="s">
        <v>234</v>
      </c>
      <c r="B10" s="25" t="s">
        <v>244</v>
      </c>
    </row>
    <row r="11" spans="1:2" ht="67.5" customHeight="1" x14ac:dyDescent="0.25">
      <c r="A11" s="24" t="s">
        <v>267</v>
      </c>
      <c r="B11" s="25" t="s">
        <v>268</v>
      </c>
    </row>
  </sheetData>
  <sheetProtection algorithmName="SHA-512" hashValue="XZvAEw6RmVBB80ToIbXjQ5N02ioazbSdbSpTayj0rONCCPcVn/G1eyJJuqiqfxXeL9azZdtgwE59LbIpNE3PbQ==" saltValue="myU/ND39dT/+mdu/xEjG8Q==" spinCount="100000" sheet="1" objects="1" scenarios="1"/>
  <mergeCells count="5">
    <mergeCell ref="A2:B2"/>
    <mergeCell ref="A3:B3"/>
    <mergeCell ref="A4:B4"/>
    <mergeCell ref="A5:B5"/>
    <mergeCell ref="A1:B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CT198"/>
  <sheetViews>
    <sheetView tabSelected="1" zoomScale="110" zoomScaleNormal="110" workbookViewId="0">
      <pane ySplit="12" topLeftCell="A22" activePane="bottomLeft" state="frozen"/>
      <selection pane="bottomLeft" activeCell="A22" sqref="A22:A30"/>
    </sheetView>
  </sheetViews>
  <sheetFormatPr baseColWidth="10" defaultRowHeight="12.75" x14ac:dyDescent="0.2"/>
  <cols>
    <col min="1" max="1" width="12" style="5" bestFit="1" customWidth="1"/>
    <col min="2" max="2" width="21.28515625" style="2" customWidth="1"/>
    <col min="3" max="3" width="48.5703125" style="2" customWidth="1"/>
    <col min="4" max="4" width="39.85546875" style="2" bestFit="1" customWidth="1"/>
    <col min="5" max="5" width="11.5703125" style="2" customWidth="1"/>
    <col min="6" max="6" width="26.140625" style="2" customWidth="1"/>
    <col min="7" max="7" width="7.7109375" style="2" customWidth="1"/>
    <col min="8" max="8" width="51.5703125" style="2" customWidth="1"/>
    <col min="9" max="9" width="13.5703125" style="2" customWidth="1"/>
    <col min="10" max="10" width="10.140625" style="2" customWidth="1"/>
    <col min="11" max="11" width="77.140625" style="149" customWidth="1"/>
    <col min="12" max="12" width="10.7109375" style="6" bestFit="1" customWidth="1"/>
    <col min="13" max="13" width="13.28515625" style="6" customWidth="1"/>
    <col min="14" max="14" width="13.7109375" style="6" bestFit="1" customWidth="1"/>
    <col min="15" max="15" width="13.5703125" style="6" customWidth="1"/>
    <col min="16" max="16" width="20.7109375" style="6" bestFit="1" customWidth="1"/>
    <col min="17" max="17" width="5.85546875" style="2" customWidth="1"/>
    <col min="18" max="18" width="12" style="6" customWidth="1"/>
    <col min="19" max="19" width="8.5703125" style="2" customWidth="1"/>
    <col min="20" max="20" width="43.140625" style="2" customWidth="1"/>
    <col min="21" max="21" width="15.7109375" style="2" customWidth="1"/>
    <col min="22" max="22" width="15.140625" style="6" customWidth="1"/>
    <col min="23" max="23" width="15.28515625" style="6" customWidth="1"/>
    <col min="24" max="24" width="8.140625" style="6" customWidth="1"/>
    <col min="25" max="25" width="9.42578125" style="6" customWidth="1"/>
    <col min="26" max="26" width="17.42578125" style="2" customWidth="1"/>
    <col min="27" max="27" width="16.85546875" style="6" customWidth="1"/>
    <col min="28" max="28" width="11.5703125" style="6" bestFit="1" customWidth="1"/>
    <col min="29" max="29" width="13.42578125" style="6" customWidth="1"/>
    <col min="30" max="30" width="14" style="6" customWidth="1"/>
    <col min="31" max="31" width="13.7109375" style="6" customWidth="1"/>
    <col min="32" max="32" width="20.7109375" style="6" bestFit="1" customWidth="1"/>
    <col min="33" max="33" width="13.5703125" style="2" customWidth="1"/>
    <col min="34" max="34" width="39.140625" style="2" customWidth="1"/>
    <col min="35" max="35" width="14.28515625" style="6" customWidth="1"/>
    <col min="36" max="36" width="37" style="2" customWidth="1"/>
    <col min="37" max="37" width="5.85546875" style="2" customWidth="1"/>
    <col min="38" max="38" width="11.42578125" style="1" customWidth="1"/>
    <col min="39" max="39" width="9.28515625" style="1" customWidth="1"/>
    <col min="40" max="40" width="33.85546875" style="1" customWidth="1"/>
    <col min="41" max="41" width="15.7109375" style="1" customWidth="1"/>
    <col min="42" max="42" width="15.140625" style="2" customWidth="1"/>
    <col min="43" max="43" width="14.5703125" style="2" customWidth="1"/>
    <col min="44" max="44" width="8.7109375" style="2" customWidth="1"/>
    <col min="45" max="45" width="9.85546875" style="2" customWidth="1"/>
    <col min="46" max="46" width="17.42578125" style="2" customWidth="1"/>
    <col min="47" max="47" width="18.5703125" style="2" customWidth="1"/>
    <col min="48" max="48" width="11.5703125" style="2" bestFit="1" customWidth="1"/>
    <col min="49" max="49" width="13.28515625" style="2" customWidth="1"/>
    <col min="50" max="50" width="13.7109375" style="2" bestFit="1" customWidth="1"/>
    <col min="51" max="51" width="13.5703125" style="2" customWidth="1"/>
    <col min="52" max="52" width="20.7109375" style="2" bestFit="1" customWidth="1"/>
    <col min="53" max="53" width="15" style="2" bestFit="1" customWidth="1"/>
    <col min="54" max="54" width="33.42578125" style="2" customWidth="1"/>
    <col min="55" max="55" width="14.28515625" style="6" customWidth="1"/>
    <col min="56" max="56" width="33" style="2" customWidth="1"/>
    <col min="57" max="57" width="5.85546875" style="2" customWidth="1"/>
    <col min="58" max="58" width="10.85546875" style="2" customWidth="1"/>
    <col min="59" max="59" width="8.5703125" style="2" customWidth="1"/>
    <col min="60" max="60" width="33.42578125" style="2" customWidth="1"/>
    <col min="61" max="61" width="15.7109375" style="2" customWidth="1"/>
    <col min="62" max="62" width="15.140625" style="2" customWidth="1"/>
    <col min="63" max="63" width="14.28515625" style="2" customWidth="1"/>
    <col min="64" max="64" width="8.140625" style="2" customWidth="1"/>
    <col min="65" max="65" width="10.7109375" style="2" customWidth="1"/>
    <col min="66" max="66" width="17.42578125" style="2" customWidth="1"/>
    <col min="67" max="67" width="16.5703125" style="2" customWidth="1"/>
    <col min="68" max="68" width="11.42578125" style="2"/>
    <col min="69" max="69" width="14.140625" style="2" customWidth="1"/>
    <col min="70" max="70" width="13.7109375" style="2" bestFit="1" customWidth="1"/>
    <col min="71" max="71" width="13.5703125" style="2" customWidth="1"/>
    <col min="72" max="72" width="18.85546875" style="2" bestFit="1" customWidth="1"/>
    <col min="73" max="73" width="15" style="2" bestFit="1" customWidth="1"/>
    <col min="74" max="74" width="34.28515625" style="2" customWidth="1"/>
    <col min="75" max="75" width="14.28515625" style="6" customWidth="1"/>
    <col min="76" max="76" width="34.7109375" style="2" customWidth="1"/>
    <col min="77" max="77" width="5.85546875" style="2" customWidth="1"/>
    <col min="78" max="78" width="11.7109375" style="2" customWidth="1"/>
    <col min="79" max="79" width="9.28515625" style="2" customWidth="1"/>
    <col min="80" max="80" width="31.140625" style="2" customWidth="1"/>
    <col min="81" max="81" width="15.7109375" style="2" customWidth="1"/>
    <col min="82" max="82" width="15.28515625" style="2" customWidth="1"/>
    <col min="83" max="83" width="14.42578125" style="2" customWidth="1"/>
    <col min="84" max="84" width="8.28515625" style="2" customWidth="1"/>
    <col min="85" max="85" width="9.7109375" style="2" customWidth="1"/>
    <col min="86" max="86" width="17.42578125" style="2" customWidth="1"/>
    <col min="87" max="87" width="18.42578125" style="2" customWidth="1"/>
    <col min="88" max="88" width="11.42578125" style="2"/>
    <col min="89" max="89" width="13.7109375" style="2" customWidth="1"/>
    <col min="90" max="90" width="13.85546875" style="2" customWidth="1"/>
    <col min="91" max="91" width="13.7109375" style="2" customWidth="1"/>
    <col min="92" max="92" width="18.85546875" style="2" bestFit="1" customWidth="1"/>
    <col min="93" max="93" width="15" style="2" bestFit="1" customWidth="1"/>
    <col min="94" max="94" width="34.28515625" style="2" customWidth="1"/>
    <col min="95" max="95" width="14.28515625" style="6" customWidth="1"/>
    <col min="96" max="96" width="34.28515625" style="2" customWidth="1"/>
    <col min="97" max="16384" width="11.42578125" style="2"/>
  </cols>
  <sheetData>
    <row r="1" spans="1:98" ht="15.75" customHeight="1" thickBot="1" x14ac:dyDescent="0.25">
      <c r="A1" s="19"/>
      <c r="B1" s="16"/>
      <c r="C1" s="16"/>
      <c r="D1" s="16"/>
      <c r="E1" s="16"/>
      <c r="F1" s="16"/>
      <c r="G1" s="16"/>
      <c r="H1" s="16"/>
      <c r="I1" s="16"/>
      <c r="J1" s="16"/>
      <c r="K1" s="146"/>
      <c r="L1" s="312" t="s">
        <v>8</v>
      </c>
      <c r="M1" s="313"/>
      <c r="N1" s="313"/>
      <c r="O1" s="314"/>
      <c r="P1" s="67"/>
      <c r="Q1" s="16"/>
      <c r="R1" s="20"/>
      <c r="S1" s="16"/>
      <c r="T1" s="16"/>
      <c r="U1" s="16"/>
      <c r="V1" s="20"/>
      <c r="W1" s="20"/>
      <c r="X1" s="20"/>
      <c r="Y1" s="20"/>
      <c r="Z1" s="16"/>
      <c r="AA1" s="20"/>
      <c r="AB1" s="312" t="s">
        <v>8</v>
      </c>
      <c r="AC1" s="313"/>
      <c r="AD1" s="313"/>
      <c r="AE1" s="314"/>
      <c r="AF1" s="67"/>
      <c r="AG1" s="16"/>
      <c r="AH1" s="16"/>
      <c r="AI1" s="20"/>
      <c r="AJ1" s="16"/>
      <c r="AK1" s="16"/>
      <c r="AL1" s="16"/>
      <c r="AM1" s="16"/>
      <c r="AN1" s="16"/>
      <c r="AO1" s="16"/>
      <c r="AP1" s="16"/>
      <c r="AQ1" s="16"/>
      <c r="AR1" s="16"/>
      <c r="AS1" s="16"/>
      <c r="AT1" s="16"/>
      <c r="AU1" s="16"/>
      <c r="AV1" s="312" t="s">
        <v>8</v>
      </c>
      <c r="AW1" s="313"/>
      <c r="AX1" s="313"/>
      <c r="AY1" s="314"/>
      <c r="AZ1" s="67"/>
      <c r="BA1" s="16"/>
      <c r="BB1" s="16"/>
      <c r="BC1" s="20"/>
      <c r="BD1" s="16"/>
      <c r="BE1" s="16"/>
      <c r="BF1" s="16"/>
      <c r="BG1" s="16"/>
      <c r="BH1" s="16"/>
      <c r="BI1" s="16"/>
      <c r="BJ1" s="16"/>
      <c r="BK1" s="16"/>
      <c r="BL1" s="16"/>
      <c r="BM1" s="16"/>
      <c r="BN1" s="16"/>
      <c r="BO1" s="16"/>
      <c r="BP1" s="312" t="s">
        <v>8</v>
      </c>
      <c r="BQ1" s="313"/>
      <c r="BR1" s="313"/>
      <c r="BS1" s="314"/>
      <c r="BT1" s="67"/>
      <c r="BU1" s="16"/>
      <c r="BV1" s="16"/>
      <c r="BW1" s="20"/>
      <c r="BX1" s="16"/>
      <c r="BY1" s="16"/>
      <c r="BZ1" s="16"/>
      <c r="CA1" s="16"/>
      <c r="CB1" s="16"/>
      <c r="CC1" s="16"/>
      <c r="CD1" s="16"/>
      <c r="CE1" s="16"/>
      <c r="CF1" s="16"/>
      <c r="CG1" s="16"/>
      <c r="CH1" s="16"/>
      <c r="CI1" s="16"/>
      <c r="CJ1" s="312" t="s">
        <v>8</v>
      </c>
      <c r="CK1" s="313"/>
      <c r="CL1" s="313"/>
      <c r="CM1" s="314"/>
      <c r="CN1" s="67"/>
      <c r="CO1" s="16"/>
      <c r="CP1" s="16"/>
      <c r="CQ1" s="20"/>
      <c r="CR1" s="16"/>
      <c r="CS1" s="16"/>
      <c r="CT1" s="16"/>
    </row>
    <row r="2" spans="1:98" ht="15" thickBot="1" x14ac:dyDescent="0.25">
      <c r="A2" s="281" t="str">
        <f>'Información General'!D2</f>
        <v>UNIVERSIDAD JUÁREZ DEL ESTADO DE DURANGO</v>
      </c>
      <c r="B2" s="282"/>
      <c r="C2" s="282"/>
      <c r="D2" s="282"/>
      <c r="E2" s="282"/>
      <c r="F2" s="262" t="s">
        <v>260</v>
      </c>
      <c r="G2" s="263"/>
      <c r="H2" s="244" t="str">
        <f>'Información General'!D8</f>
        <v>Servicios para la Formación de Alumnos</v>
      </c>
      <c r="I2" s="244"/>
      <c r="J2" s="245"/>
      <c r="K2" s="146"/>
      <c r="L2" s="169" t="s">
        <v>0</v>
      </c>
      <c r="M2" s="170"/>
      <c r="N2" s="171" t="s">
        <v>9</v>
      </c>
      <c r="O2" s="172"/>
      <c r="P2" s="69"/>
      <c r="Q2" s="23"/>
      <c r="R2" s="21"/>
      <c r="S2" s="21"/>
      <c r="T2" s="21"/>
      <c r="U2" s="21"/>
      <c r="V2" s="21"/>
      <c r="W2" s="21"/>
      <c r="X2" s="21"/>
      <c r="Y2" s="21"/>
      <c r="Z2" s="21"/>
      <c r="AA2" s="58"/>
      <c r="AB2" s="169" t="s">
        <v>0</v>
      </c>
      <c r="AC2" s="170"/>
      <c r="AD2" s="171" t="s">
        <v>9</v>
      </c>
      <c r="AE2" s="172"/>
      <c r="AF2" s="69"/>
      <c r="AG2" s="22"/>
      <c r="AH2" s="22"/>
      <c r="AI2" s="145"/>
      <c r="AJ2" s="23"/>
      <c r="AK2" s="23"/>
      <c r="AL2" s="16"/>
      <c r="AM2" s="16"/>
      <c r="AN2" s="16"/>
      <c r="AO2" s="16"/>
      <c r="AP2" s="16"/>
      <c r="AQ2" s="16"/>
      <c r="AR2" s="16"/>
      <c r="AS2" s="16"/>
      <c r="AT2" s="16"/>
      <c r="AU2" s="16"/>
      <c r="AV2" s="169" t="s">
        <v>0</v>
      </c>
      <c r="AW2" s="170"/>
      <c r="AX2" s="171" t="s">
        <v>9</v>
      </c>
      <c r="AY2" s="172"/>
      <c r="AZ2" s="69"/>
      <c r="BA2" s="16"/>
      <c r="BB2" s="16"/>
      <c r="BC2" s="20"/>
      <c r="BD2" s="16"/>
      <c r="BE2" s="23"/>
      <c r="BF2" s="16"/>
      <c r="BG2" s="16"/>
      <c r="BH2" s="16"/>
      <c r="BI2" s="16"/>
      <c r="BJ2" s="16"/>
      <c r="BK2" s="16"/>
      <c r="BL2" s="16"/>
      <c r="BM2" s="16"/>
      <c r="BN2" s="16"/>
      <c r="BO2" s="16"/>
      <c r="BP2" s="169" t="s">
        <v>0</v>
      </c>
      <c r="BQ2" s="170"/>
      <c r="BR2" s="171" t="s">
        <v>9</v>
      </c>
      <c r="BS2" s="172"/>
      <c r="BT2" s="69"/>
      <c r="BU2" s="16"/>
      <c r="BV2" s="16"/>
      <c r="BW2" s="20"/>
      <c r="BX2" s="16"/>
      <c r="BY2" s="23"/>
      <c r="BZ2" s="16"/>
      <c r="CA2" s="16"/>
      <c r="CB2" s="16"/>
      <c r="CC2" s="16"/>
      <c r="CD2" s="16"/>
      <c r="CE2" s="16"/>
      <c r="CF2" s="16"/>
      <c r="CG2" s="16"/>
      <c r="CH2" s="16"/>
      <c r="CI2" s="16"/>
      <c r="CJ2" s="169" t="s">
        <v>0</v>
      </c>
      <c r="CK2" s="170"/>
      <c r="CL2" s="171" t="s">
        <v>9</v>
      </c>
      <c r="CM2" s="172"/>
      <c r="CN2" s="69"/>
      <c r="CO2" s="16"/>
      <c r="CP2" s="16"/>
      <c r="CQ2" s="20"/>
      <c r="CR2" s="16"/>
      <c r="CS2" s="16"/>
      <c r="CT2" s="16"/>
    </row>
    <row r="3" spans="1:98" ht="14.25" x14ac:dyDescent="0.2">
      <c r="A3" s="273" t="str">
        <f>'Información General'!D4</f>
        <v>SECRETARIA GENERAL</v>
      </c>
      <c r="B3" s="274"/>
      <c r="C3" s="274"/>
      <c r="D3" s="274"/>
      <c r="E3" s="274"/>
      <c r="F3" s="264" t="s">
        <v>342</v>
      </c>
      <c r="G3" s="265"/>
      <c r="H3" s="246" t="str">
        <f>'Información General'!D10</f>
        <v>Difusión Cultural/Gestión Cultural y Realización de Eventos Académicos, Artísticos y Culturales</v>
      </c>
      <c r="I3" s="246"/>
      <c r="J3" s="247"/>
      <c r="K3" s="146"/>
      <c r="L3" s="10" t="s">
        <v>4</v>
      </c>
      <c r="M3" s="11" t="s">
        <v>13</v>
      </c>
      <c r="N3" s="12" t="s">
        <v>7</v>
      </c>
      <c r="O3" s="71" t="s">
        <v>13</v>
      </c>
      <c r="P3" s="70"/>
      <c r="Q3" s="23"/>
      <c r="R3" s="21"/>
      <c r="S3" s="21"/>
      <c r="T3" s="21"/>
      <c r="U3" s="21"/>
      <c r="V3" s="21"/>
      <c r="W3" s="21"/>
      <c r="X3" s="21"/>
      <c r="Y3" s="21"/>
      <c r="Z3" s="21"/>
      <c r="AA3" s="58"/>
      <c r="AB3" s="10" t="s">
        <v>4</v>
      </c>
      <c r="AC3" s="11" t="s">
        <v>13</v>
      </c>
      <c r="AD3" s="12" t="s">
        <v>7</v>
      </c>
      <c r="AE3" s="71" t="s">
        <v>13</v>
      </c>
      <c r="AF3" s="70"/>
      <c r="AG3" s="22"/>
      <c r="AH3" s="22"/>
      <c r="AI3" s="145"/>
      <c r="AJ3" s="23"/>
      <c r="AK3" s="23"/>
      <c r="AL3" s="16"/>
      <c r="AM3" s="16"/>
      <c r="AN3" s="16"/>
      <c r="AO3" s="16"/>
      <c r="AP3" s="16"/>
      <c r="AQ3" s="16"/>
      <c r="AR3" s="16"/>
      <c r="AS3" s="16"/>
      <c r="AT3" s="16"/>
      <c r="AU3" s="16"/>
      <c r="AV3" s="10" t="s">
        <v>4</v>
      </c>
      <c r="AW3" s="11" t="s">
        <v>13</v>
      </c>
      <c r="AX3" s="12" t="s">
        <v>7</v>
      </c>
      <c r="AY3" s="71" t="s">
        <v>13</v>
      </c>
      <c r="AZ3" s="70"/>
      <c r="BA3" s="16"/>
      <c r="BB3" s="16"/>
      <c r="BC3" s="20"/>
      <c r="BD3" s="16"/>
      <c r="BE3" s="16"/>
      <c r="BF3" s="16"/>
      <c r="BG3" s="16"/>
      <c r="BH3" s="16"/>
      <c r="BI3" s="16"/>
      <c r="BJ3" s="16"/>
      <c r="BK3" s="16"/>
      <c r="BL3" s="16"/>
      <c r="BM3" s="16"/>
      <c r="BN3" s="16"/>
      <c r="BO3" s="16"/>
      <c r="BP3" s="10" t="s">
        <v>4</v>
      </c>
      <c r="BQ3" s="11" t="s">
        <v>13</v>
      </c>
      <c r="BR3" s="12" t="s">
        <v>7</v>
      </c>
      <c r="BS3" s="71" t="s">
        <v>13</v>
      </c>
      <c r="BT3" s="70"/>
      <c r="BU3" s="16"/>
      <c r="BV3" s="16"/>
      <c r="BW3" s="20"/>
      <c r="BX3" s="16"/>
      <c r="BY3" s="23"/>
      <c r="BZ3" s="16"/>
      <c r="CA3" s="16"/>
      <c r="CB3" s="16"/>
      <c r="CC3" s="16"/>
      <c r="CD3" s="16"/>
      <c r="CE3" s="16"/>
      <c r="CF3" s="16"/>
      <c r="CG3" s="16"/>
      <c r="CH3" s="16"/>
      <c r="CI3" s="16"/>
      <c r="CJ3" s="10" t="s">
        <v>4</v>
      </c>
      <c r="CK3" s="11" t="s">
        <v>13</v>
      </c>
      <c r="CL3" s="12" t="s">
        <v>7</v>
      </c>
      <c r="CM3" s="71" t="s">
        <v>13</v>
      </c>
      <c r="CN3" s="70"/>
      <c r="CO3" s="16"/>
      <c r="CP3" s="16"/>
      <c r="CQ3" s="20"/>
      <c r="CR3" s="16"/>
      <c r="CS3" s="16"/>
      <c r="CT3" s="16"/>
    </row>
    <row r="4" spans="1:98" ht="14.25" x14ac:dyDescent="0.2">
      <c r="A4" s="273" t="str">
        <f>'Información General'!D6</f>
        <v>DIFUSIÓN CULTURAL</v>
      </c>
      <c r="B4" s="274"/>
      <c r="C4" s="274"/>
      <c r="D4" s="274"/>
      <c r="E4" s="274"/>
      <c r="F4" s="266" t="s">
        <v>340</v>
      </c>
      <c r="G4" s="267"/>
      <c r="H4" s="248" t="str">
        <f>'Información General'!G4</f>
        <v>18 de febrero de 2022</v>
      </c>
      <c r="I4" s="248"/>
      <c r="J4" s="249"/>
      <c r="K4" s="146"/>
      <c r="L4" s="13" t="s">
        <v>3</v>
      </c>
      <c r="M4" s="14" t="s">
        <v>14</v>
      </c>
      <c r="N4" s="15" t="s">
        <v>6</v>
      </c>
      <c r="O4" s="72" t="s">
        <v>14</v>
      </c>
      <c r="P4" s="70"/>
      <c r="Q4" s="23"/>
      <c r="R4" s="21"/>
      <c r="S4" s="21"/>
      <c r="T4" s="21"/>
      <c r="U4" s="21"/>
      <c r="V4" s="21"/>
      <c r="W4" s="21"/>
      <c r="X4" s="21"/>
      <c r="Y4" s="21"/>
      <c r="Z4" s="21"/>
      <c r="AA4" s="58"/>
      <c r="AB4" s="13" t="s">
        <v>3</v>
      </c>
      <c r="AC4" s="14" t="s">
        <v>14</v>
      </c>
      <c r="AD4" s="15" t="s">
        <v>6</v>
      </c>
      <c r="AE4" s="72" t="s">
        <v>14</v>
      </c>
      <c r="AF4" s="70"/>
      <c r="AG4" s="22"/>
      <c r="AH4" s="22"/>
      <c r="AI4" s="145"/>
      <c r="AJ4" s="23"/>
      <c r="AK4" s="23"/>
      <c r="AL4" s="16"/>
      <c r="AM4" s="16"/>
      <c r="AN4" s="16"/>
      <c r="AO4" s="16"/>
      <c r="AP4" s="16"/>
      <c r="AQ4" s="16"/>
      <c r="AR4" s="16"/>
      <c r="AS4" s="16"/>
      <c r="AT4" s="16"/>
      <c r="AU4" s="16"/>
      <c r="AV4" s="13" t="s">
        <v>3</v>
      </c>
      <c r="AW4" s="14" t="s">
        <v>14</v>
      </c>
      <c r="AX4" s="15" t="s">
        <v>6</v>
      </c>
      <c r="AY4" s="72" t="s">
        <v>14</v>
      </c>
      <c r="AZ4" s="70"/>
      <c r="BA4" s="16"/>
      <c r="BB4" s="16"/>
      <c r="BC4" s="20"/>
      <c r="BD4" s="16"/>
      <c r="BE4" s="16"/>
      <c r="BF4" s="16"/>
      <c r="BG4" s="16"/>
      <c r="BH4" s="16"/>
      <c r="BI4" s="16"/>
      <c r="BJ4" s="16"/>
      <c r="BK4" s="16"/>
      <c r="BL4" s="16"/>
      <c r="BM4" s="16"/>
      <c r="BN4" s="16"/>
      <c r="BO4" s="16"/>
      <c r="BP4" s="13" t="s">
        <v>3</v>
      </c>
      <c r="BQ4" s="14" t="s">
        <v>14</v>
      </c>
      <c r="BR4" s="15" t="s">
        <v>6</v>
      </c>
      <c r="BS4" s="72" t="s">
        <v>14</v>
      </c>
      <c r="BT4" s="70"/>
      <c r="BU4" s="16"/>
      <c r="BV4" s="16"/>
      <c r="BW4" s="20"/>
      <c r="BX4" s="16"/>
      <c r="BY4" s="23"/>
      <c r="BZ4" s="16"/>
      <c r="CA4" s="16"/>
      <c r="CB4" s="16"/>
      <c r="CC4" s="16"/>
      <c r="CD4" s="16"/>
      <c r="CE4" s="16"/>
      <c r="CF4" s="16"/>
      <c r="CG4" s="16"/>
      <c r="CH4" s="16"/>
      <c r="CI4" s="16"/>
      <c r="CJ4" s="13" t="s">
        <v>3</v>
      </c>
      <c r="CK4" s="14" t="s">
        <v>14</v>
      </c>
      <c r="CL4" s="15" t="s">
        <v>6</v>
      </c>
      <c r="CM4" s="72" t="s">
        <v>14</v>
      </c>
      <c r="CN4" s="70"/>
      <c r="CO4" s="16"/>
      <c r="CP4" s="16"/>
      <c r="CQ4" s="20"/>
      <c r="CR4" s="16"/>
      <c r="CS4" s="16"/>
      <c r="CT4" s="16"/>
    </row>
    <row r="5" spans="1:98" ht="14.25" x14ac:dyDescent="0.2">
      <c r="A5" s="49"/>
      <c r="B5" s="50"/>
      <c r="C5" s="50"/>
      <c r="D5" s="50"/>
      <c r="E5" s="94"/>
      <c r="F5" s="266" t="s">
        <v>261</v>
      </c>
      <c r="G5" s="267"/>
      <c r="H5" s="246" t="str">
        <f>'Información General'!G6</f>
        <v>Coorinadora de Comunicación Social y Difusión</v>
      </c>
      <c r="I5" s="246"/>
      <c r="J5" s="247"/>
      <c r="K5" s="146"/>
      <c r="L5" s="13" t="s">
        <v>2</v>
      </c>
      <c r="M5" s="14" t="s">
        <v>15</v>
      </c>
      <c r="N5" s="15" t="s">
        <v>18</v>
      </c>
      <c r="O5" s="72" t="s">
        <v>15</v>
      </c>
      <c r="P5" s="70"/>
      <c r="Q5" s="23"/>
      <c r="R5" s="21"/>
      <c r="S5" s="21"/>
      <c r="T5" s="21"/>
      <c r="U5" s="21"/>
      <c r="V5" s="21"/>
      <c r="W5" s="21"/>
      <c r="X5" s="21"/>
      <c r="Y5" s="21"/>
      <c r="Z5" s="21"/>
      <c r="AA5" s="58"/>
      <c r="AB5" s="13" t="s">
        <v>2</v>
      </c>
      <c r="AC5" s="14" t="s">
        <v>15</v>
      </c>
      <c r="AD5" s="15" t="s">
        <v>18</v>
      </c>
      <c r="AE5" s="72" t="s">
        <v>15</v>
      </c>
      <c r="AF5" s="70"/>
      <c r="AG5" s="22"/>
      <c r="AH5" s="22"/>
      <c r="AI5" s="145"/>
      <c r="AJ5" s="23"/>
      <c r="AK5" s="23"/>
      <c r="AL5" s="16"/>
      <c r="AM5" s="16"/>
      <c r="AN5" s="16"/>
      <c r="AO5" s="16"/>
      <c r="AP5" s="16"/>
      <c r="AQ5" s="16"/>
      <c r="AR5" s="16"/>
      <c r="AS5" s="16"/>
      <c r="AT5" s="16"/>
      <c r="AU5" s="16"/>
      <c r="AV5" s="13" t="s">
        <v>2</v>
      </c>
      <c r="AW5" s="14" t="s">
        <v>15</v>
      </c>
      <c r="AX5" s="15" t="s">
        <v>18</v>
      </c>
      <c r="AY5" s="72" t="s">
        <v>15</v>
      </c>
      <c r="AZ5" s="70"/>
      <c r="BA5" s="16"/>
      <c r="BB5" s="16"/>
      <c r="BC5" s="20"/>
      <c r="BD5" s="16"/>
      <c r="BE5" s="16"/>
      <c r="BF5" s="16"/>
      <c r="BG5" s="16"/>
      <c r="BH5" s="16"/>
      <c r="BI5" s="16"/>
      <c r="BJ5" s="16"/>
      <c r="BK5" s="16"/>
      <c r="BL5" s="16"/>
      <c r="BM5" s="16"/>
      <c r="BN5" s="16"/>
      <c r="BO5" s="16"/>
      <c r="BP5" s="13" t="s">
        <v>2</v>
      </c>
      <c r="BQ5" s="14" t="s">
        <v>15</v>
      </c>
      <c r="BR5" s="15" t="s">
        <v>18</v>
      </c>
      <c r="BS5" s="72" t="s">
        <v>15</v>
      </c>
      <c r="BT5" s="70"/>
      <c r="BU5" s="16"/>
      <c r="BV5" s="16"/>
      <c r="BW5" s="20"/>
      <c r="BX5" s="16"/>
      <c r="BY5" s="23"/>
      <c r="BZ5" s="16"/>
      <c r="CA5" s="16"/>
      <c r="CB5" s="16"/>
      <c r="CC5" s="16"/>
      <c r="CD5" s="16"/>
      <c r="CE5" s="16"/>
      <c r="CF5" s="16"/>
      <c r="CG5" s="16"/>
      <c r="CH5" s="16"/>
      <c r="CI5" s="16"/>
      <c r="CJ5" s="13" t="s">
        <v>2</v>
      </c>
      <c r="CK5" s="14" t="s">
        <v>15</v>
      </c>
      <c r="CL5" s="15" t="s">
        <v>18</v>
      </c>
      <c r="CM5" s="72" t="s">
        <v>15</v>
      </c>
      <c r="CN5" s="70"/>
      <c r="CO5" s="16"/>
      <c r="CP5" s="16"/>
      <c r="CQ5" s="20"/>
      <c r="CR5" s="16"/>
      <c r="CS5" s="16"/>
      <c r="CT5" s="16"/>
    </row>
    <row r="6" spans="1:98" ht="15" thickBot="1" x14ac:dyDescent="0.25">
      <c r="A6" s="275" t="s">
        <v>245</v>
      </c>
      <c r="B6" s="276"/>
      <c r="C6" s="276"/>
      <c r="D6" s="276"/>
      <c r="E6" s="276"/>
      <c r="F6" s="268" t="s">
        <v>259</v>
      </c>
      <c r="G6" s="269"/>
      <c r="H6" s="253" t="str">
        <f>'Información General'!G8</f>
        <v>Director de Difusión Cultural</v>
      </c>
      <c r="I6" s="253"/>
      <c r="J6" s="254"/>
      <c r="K6" s="146"/>
      <c r="L6" s="13" t="s">
        <v>1</v>
      </c>
      <c r="M6" s="14" t="s">
        <v>16</v>
      </c>
      <c r="N6" s="15" t="s">
        <v>19</v>
      </c>
      <c r="O6" s="72" t="s">
        <v>16</v>
      </c>
      <c r="P6" s="70"/>
      <c r="Q6" s="23"/>
      <c r="R6" s="21"/>
      <c r="S6" s="21"/>
      <c r="T6" s="21"/>
      <c r="U6" s="21"/>
      <c r="V6" s="21"/>
      <c r="W6" s="21"/>
      <c r="X6" s="21"/>
      <c r="Y6" s="21"/>
      <c r="Z6" s="8"/>
      <c r="AA6" s="58"/>
      <c r="AB6" s="13" t="s">
        <v>1</v>
      </c>
      <c r="AC6" s="14" t="s">
        <v>16</v>
      </c>
      <c r="AD6" s="15" t="s">
        <v>19</v>
      </c>
      <c r="AE6" s="72" t="s">
        <v>16</v>
      </c>
      <c r="AF6" s="70"/>
      <c r="AG6" s="22"/>
      <c r="AH6" s="22"/>
      <c r="AI6" s="145"/>
      <c r="AJ6" s="23"/>
      <c r="AK6" s="23"/>
      <c r="AL6" s="16"/>
      <c r="AM6" s="16"/>
      <c r="AN6" s="16"/>
      <c r="AO6" s="16"/>
      <c r="AP6" s="16"/>
      <c r="AQ6" s="16"/>
      <c r="AR6" s="16"/>
      <c r="AS6" s="16"/>
      <c r="AT6" s="16"/>
      <c r="AU6" s="16"/>
      <c r="AV6" s="13" t="s">
        <v>1</v>
      </c>
      <c r="AW6" s="14" t="s">
        <v>16</v>
      </c>
      <c r="AX6" s="15" t="s">
        <v>19</v>
      </c>
      <c r="AY6" s="72" t="s">
        <v>16</v>
      </c>
      <c r="AZ6" s="70"/>
      <c r="BA6" s="16"/>
      <c r="BB6" s="16"/>
      <c r="BC6" s="20"/>
      <c r="BD6" s="16"/>
      <c r="BE6" s="16"/>
      <c r="BF6" s="16"/>
      <c r="BG6" s="16"/>
      <c r="BH6" s="16"/>
      <c r="BI6" s="16"/>
      <c r="BJ6" s="16"/>
      <c r="BK6" s="16"/>
      <c r="BL6" s="16"/>
      <c r="BM6" s="16"/>
      <c r="BN6" s="16"/>
      <c r="BO6" s="16"/>
      <c r="BP6" s="13" t="s">
        <v>1</v>
      </c>
      <c r="BQ6" s="14" t="s">
        <v>16</v>
      </c>
      <c r="BR6" s="15" t="s">
        <v>19</v>
      </c>
      <c r="BS6" s="72" t="s">
        <v>16</v>
      </c>
      <c r="BT6" s="70"/>
      <c r="BU6" s="16"/>
      <c r="BV6" s="16"/>
      <c r="BW6" s="20"/>
      <c r="BX6" s="16"/>
      <c r="BY6" s="23"/>
      <c r="BZ6" s="16"/>
      <c r="CA6" s="16"/>
      <c r="CB6" s="16"/>
      <c r="CC6" s="16"/>
      <c r="CD6" s="16"/>
      <c r="CE6" s="16"/>
      <c r="CF6" s="16"/>
      <c r="CG6" s="16"/>
      <c r="CH6" s="16"/>
      <c r="CI6" s="16"/>
      <c r="CJ6" s="13" t="s">
        <v>1</v>
      </c>
      <c r="CK6" s="14" t="s">
        <v>16</v>
      </c>
      <c r="CL6" s="15" t="s">
        <v>19</v>
      </c>
      <c r="CM6" s="72" t="s">
        <v>16</v>
      </c>
      <c r="CN6" s="70"/>
      <c r="CO6" s="16"/>
      <c r="CP6" s="16"/>
      <c r="CQ6" s="20"/>
      <c r="CR6" s="16"/>
      <c r="CS6" s="16"/>
      <c r="CT6" s="16"/>
    </row>
    <row r="7" spans="1:98" ht="13.5" thickBot="1" x14ac:dyDescent="0.25">
      <c r="A7" s="7"/>
      <c r="B7" s="8"/>
      <c r="C7" s="8"/>
      <c r="D7" s="8"/>
      <c r="E7" s="16"/>
      <c r="F7" s="16"/>
      <c r="G7" s="16"/>
      <c r="H7" s="16"/>
      <c r="I7" s="8"/>
      <c r="J7" s="8"/>
      <c r="K7" s="147"/>
      <c r="L7" s="95" t="s">
        <v>236</v>
      </c>
      <c r="M7" s="96" t="s">
        <v>17</v>
      </c>
      <c r="N7" s="97" t="s">
        <v>5</v>
      </c>
      <c r="O7" s="98" t="s">
        <v>17</v>
      </c>
      <c r="P7" s="68"/>
      <c r="Q7" s="8"/>
      <c r="R7" s="9"/>
      <c r="S7" s="8"/>
      <c r="T7" s="8"/>
      <c r="U7" s="8"/>
      <c r="V7" s="9"/>
      <c r="W7" s="9"/>
      <c r="X7" s="9"/>
      <c r="Y7" s="9"/>
      <c r="Z7" s="8"/>
      <c r="AA7" s="9"/>
      <c r="AB7" s="61" t="s">
        <v>236</v>
      </c>
      <c r="AC7" s="59" t="s">
        <v>17</v>
      </c>
      <c r="AD7" s="60" t="s">
        <v>5</v>
      </c>
      <c r="AE7" s="73" t="s">
        <v>17</v>
      </c>
      <c r="AF7" s="68"/>
      <c r="AG7" s="8"/>
      <c r="AH7" s="8"/>
      <c r="AI7" s="9"/>
      <c r="AJ7" s="8"/>
      <c r="AK7" s="8"/>
      <c r="AL7" s="16"/>
      <c r="AM7" s="16"/>
      <c r="AN7" s="16"/>
      <c r="AO7" s="16"/>
      <c r="AP7" s="16"/>
      <c r="AQ7" s="16"/>
      <c r="AR7" s="16"/>
      <c r="AS7" s="16"/>
      <c r="AT7" s="16"/>
      <c r="AU7" s="16"/>
      <c r="AV7" s="61" t="s">
        <v>236</v>
      </c>
      <c r="AW7" s="59" t="s">
        <v>17</v>
      </c>
      <c r="AX7" s="60" t="s">
        <v>5</v>
      </c>
      <c r="AY7" s="73" t="s">
        <v>17</v>
      </c>
      <c r="AZ7" s="68"/>
      <c r="BA7" s="16"/>
      <c r="BB7" s="16"/>
      <c r="BC7" s="20"/>
      <c r="BD7" s="16"/>
      <c r="BE7" s="16"/>
      <c r="BF7" s="16"/>
      <c r="BG7" s="16"/>
      <c r="BH7" s="16"/>
      <c r="BI7" s="16"/>
      <c r="BJ7" s="16"/>
      <c r="BK7" s="16"/>
      <c r="BL7" s="16"/>
      <c r="BM7" s="16"/>
      <c r="BN7" s="16"/>
      <c r="BO7" s="16"/>
      <c r="BP7" s="61" t="s">
        <v>236</v>
      </c>
      <c r="BQ7" s="59" t="s">
        <v>17</v>
      </c>
      <c r="BR7" s="60" t="s">
        <v>5</v>
      </c>
      <c r="BS7" s="73" t="s">
        <v>17</v>
      </c>
      <c r="BT7" s="68"/>
      <c r="BU7" s="16"/>
      <c r="BV7" s="16"/>
      <c r="BW7" s="20"/>
      <c r="BX7" s="16"/>
      <c r="BY7" s="8"/>
      <c r="BZ7" s="16"/>
      <c r="CA7" s="16"/>
      <c r="CB7" s="16"/>
      <c r="CC7" s="16"/>
      <c r="CD7" s="16"/>
      <c r="CE7" s="16"/>
      <c r="CF7" s="16"/>
      <c r="CG7" s="16"/>
      <c r="CH7" s="16"/>
      <c r="CI7" s="16"/>
      <c r="CJ7" s="61" t="s">
        <v>236</v>
      </c>
      <c r="CK7" s="59" t="s">
        <v>17</v>
      </c>
      <c r="CL7" s="60" t="s">
        <v>5</v>
      </c>
      <c r="CM7" s="73" t="s">
        <v>17</v>
      </c>
      <c r="CN7" s="68"/>
      <c r="CO7" s="16"/>
      <c r="CP7" s="16"/>
      <c r="CQ7" s="20"/>
      <c r="CR7" s="16"/>
      <c r="CS7" s="16"/>
      <c r="CT7" s="16"/>
    </row>
    <row r="8" spans="1:98" s="106" customFormat="1" ht="18" customHeight="1" thickBot="1" x14ac:dyDescent="0.3">
      <c r="A8" s="103"/>
      <c r="B8" s="103"/>
      <c r="C8" s="103"/>
      <c r="D8" s="103"/>
      <c r="E8" s="103"/>
      <c r="F8" s="103"/>
      <c r="G8" s="103"/>
      <c r="H8" s="103"/>
      <c r="I8" s="103"/>
      <c r="J8" s="103"/>
      <c r="K8" s="148"/>
      <c r="L8" s="103"/>
      <c r="M8" s="103"/>
      <c r="N8" s="103"/>
      <c r="O8" s="103"/>
      <c r="P8" s="103"/>
      <c r="Q8" s="104"/>
      <c r="R8" s="166" t="s">
        <v>343</v>
      </c>
      <c r="S8" s="167"/>
      <c r="T8" s="167"/>
      <c r="U8" s="167"/>
      <c r="V8" s="167"/>
      <c r="W8" s="167"/>
      <c r="X8" s="167"/>
      <c r="Y8" s="167"/>
      <c r="Z8" s="167"/>
      <c r="AA8" s="167"/>
      <c r="AB8" s="167"/>
      <c r="AC8" s="167"/>
      <c r="AD8" s="167"/>
      <c r="AE8" s="167"/>
      <c r="AF8" s="167"/>
      <c r="AG8" s="167"/>
      <c r="AH8" s="167"/>
      <c r="AI8" s="167"/>
      <c r="AJ8" s="168"/>
      <c r="AK8" s="104"/>
      <c r="AL8" s="173" t="s">
        <v>271</v>
      </c>
      <c r="AM8" s="174"/>
      <c r="AN8" s="174"/>
      <c r="AO8" s="174"/>
      <c r="AP8" s="174"/>
      <c r="AQ8" s="174"/>
      <c r="AR8" s="174"/>
      <c r="AS8" s="174"/>
      <c r="AT8" s="174"/>
      <c r="AU8" s="174"/>
      <c r="AV8" s="174"/>
      <c r="AW8" s="174"/>
      <c r="AX8" s="174"/>
      <c r="AY8" s="174"/>
      <c r="AZ8" s="174"/>
      <c r="BA8" s="174"/>
      <c r="BB8" s="174"/>
      <c r="BC8" s="174"/>
      <c r="BD8" s="175"/>
      <c r="BE8" s="104"/>
      <c r="BF8" s="173" t="s">
        <v>272</v>
      </c>
      <c r="BG8" s="174"/>
      <c r="BH8" s="174"/>
      <c r="BI8" s="174"/>
      <c r="BJ8" s="174"/>
      <c r="BK8" s="174"/>
      <c r="BL8" s="174"/>
      <c r="BM8" s="174"/>
      <c r="BN8" s="174"/>
      <c r="BO8" s="174"/>
      <c r="BP8" s="174"/>
      <c r="BQ8" s="174"/>
      <c r="BR8" s="174"/>
      <c r="BS8" s="174"/>
      <c r="BT8" s="174"/>
      <c r="BU8" s="174"/>
      <c r="BV8" s="174"/>
      <c r="BW8" s="174"/>
      <c r="BX8" s="175"/>
      <c r="BY8" s="104"/>
      <c r="BZ8" s="173" t="s">
        <v>273</v>
      </c>
      <c r="CA8" s="174"/>
      <c r="CB8" s="174"/>
      <c r="CC8" s="174"/>
      <c r="CD8" s="174"/>
      <c r="CE8" s="174"/>
      <c r="CF8" s="174"/>
      <c r="CG8" s="174"/>
      <c r="CH8" s="174"/>
      <c r="CI8" s="174"/>
      <c r="CJ8" s="174"/>
      <c r="CK8" s="174"/>
      <c r="CL8" s="174"/>
      <c r="CM8" s="174"/>
      <c r="CN8" s="174"/>
      <c r="CO8" s="174"/>
      <c r="CP8" s="174"/>
      <c r="CQ8" s="174"/>
      <c r="CR8" s="175"/>
      <c r="CS8" s="105"/>
      <c r="CT8" s="105"/>
    </row>
    <row r="9" spans="1:98" x14ac:dyDescent="0.2">
      <c r="A9" s="270" t="s">
        <v>255</v>
      </c>
      <c r="B9" s="271"/>
      <c r="C9" s="271"/>
      <c r="D9" s="271"/>
      <c r="E9" s="271"/>
      <c r="F9" s="272"/>
      <c r="G9" s="250" t="s">
        <v>246</v>
      </c>
      <c r="H9" s="251"/>
      <c r="I9" s="251"/>
      <c r="J9" s="252"/>
      <c r="K9" s="255" t="s">
        <v>30</v>
      </c>
      <c r="L9" s="250" t="s">
        <v>31</v>
      </c>
      <c r="M9" s="251"/>
      <c r="N9" s="251"/>
      <c r="O9" s="251"/>
      <c r="P9" s="252"/>
      <c r="Q9" s="52"/>
      <c r="R9" s="241" t="s">
        <v>35</v>
      </c>
      <c r="S9" s="242"/>
      <c r="T9" s="242"/>
      <c r="U9" s="242"/>
      <c r="V9" s="242"/>
      <c r="W9" s="242"/>
      <c r="X9" s="242"/>
      <c r="Y9" s="242"/>
      <c r="Z9" s="242"/>
      <c r="AA9" s="243"/>
      <c r="AB9" s="250" t="s">
        <v>251</v>
      </c>
      <c r="AC9" s="251"/>
      <c r="AD9" s="251"/>
      <c r="AE9" s="251"/>
      <c r="AF9" s="252"/>
      <c r="AG9" s="241" t="s">
        <v>46</v>
      </c>
      <c r="AH9" s="242"/>
      <c r="AI9" s="242"/>
      <c r="AJ9" s="243"/>
      <c r="AK9" s="52"/>
      <c r="AL9" s="210" t="s">
        <v>35</v>
      </c>
      <c r="AM9" s="211"/>
      <c r="AN9" s="211"/>
      <c r="AO9" s="211"/>
      <c r="AP9" s="211"/>
      <c r="AQ9" s="211"/>
      <c r="AR9" s="211"/>
      <c r="AS9" s="211"/>
      <c r="AT9" s="211"/>
      <c r="AU9" s="212"/>
      <c r="AV9" s="213" t="s">
        <v>251</v>
      </c>
      <c r="AW9" s="214"/>
      <c r="AX9" s="214"/>
      <c r="AY9" s="214"/>
      <c r="AZ9" s="215"/>
      <c r="BA9" s="210" t="s">
        <v>46</v>
      </c>
      <c r="BB9" s="211"/>
      <c r="BC9" s="211"/>
      <c r="BD9" s="212"/>
      <c r="BE9" s="52"/>
      <c r="BF9" s="213" t="s">
        <v>35</v>
      </c>
      <c r="BG9" s="214"/>
      <c r="BH9" s="214"/>
      <c r="BI9" s="214"/>
      <c r="BJ9" s="214"/>
      <c r="BK9" s="214"/>
      <c r="BL9" s="214"/>
      <c r="BM9" s="214"/>
      <c r="BN9" s="214"/>
      <c r="BO9" s="215"/>
      <c r="BP9" s="231" t="s">
        <v>251</v>
      </c>
      <c r="BQ9" s="232"/>
      <c r="BR9" s="232"/>
      <c r="BS9" s="232"/>
      <c r="BT9" s="233"/>
      <c r="BU9" s="213" t="s">
        <v>46</v>
      </c>
      <c r="BV9" s="214"/>
      <c r="BW9" s="214"/>
      <c r="BX9" s="215"/>
      <c r="BY9" s="52"/>
      <c r="BZ9" s="210" t="s">
        <v>35</v>
      </c>
      <c r="CA9" s="211"/>
      <c r="CB9" s="211"/>
      <c r="CC9" s="211"/>
      <c r="CD9" s="211"/>
      <c r="CE9" s="211"/>
      <c r="CF9" s="211"/>
      <c r="CG9" s="211"/>
      <c r="CH9" s="211"/>
      <c r="CI9" s="212"/>
      <c r="CJ9" s="213" t="s">
        <v>251</v>
      </c>
      <c r="CK9" s="214"/>
      <c r="CL9" s="214"/>
      <c r="CM9" s="214"/>
      <c r="CN9" s="215"/>
      <c r="CO9" s="210" t="s">
        <v>46</v>
      </c>
      <c r="CP9" s="211"/>
      <c r="CQ9" s="211"/>
      <c r="CR9" s="212"/>
      <c r="CS9" s="16"/>
      <c r="CT9" s="16"/>
    </row>
    <row r="10" spans="1:98" s="3" customFormat="1" x14ac:dyDescent="0.25">
      <c r="A10" s="292" t="s">
        <v>25</v>
      </c>
      <c r="B10" s="176" t="s">
        <v>47</v>
      </c>
      <c r="C10" s="176"/>
      <c r="D10" s="176" t="s">
        <v>237</v>
      </c>
      <c r="E10" s="176" t="s">
        <v>344</v>
      </c>
      <c r="F10" s="222" t="s">
        <v>27</v>
      </c>
      <c r="G10" s="234" t="s">
        <v>247</v>
      </c>
      <c r="H10" s="229" t="s">
        <v>248</v>
      </c>
      <c r="I10" s="229" t="s">
        <v>28</v>
      </c>
      <c r="J10" s="235" t="s">
        <v>29</v>
      </c>
      <c r="K10" s="256"/>
      <c r="L10" s="234" t="s">
        <v>43</v>
      </c>
      <c r="M10" s="229"/>
      <c r="N10" s="229" t="s">
        <v>33</v>
      </c>
      <c r="O10" s="229"/>
      <c r="P10" s="235" t="s">
        <v>11</v>
      </c>
      <c r="Q10" s="53"/>
      <c r="R10" s="221" t="s">
        <v>249</v>
      </c>
      <c r="S10" s="176" t="s">
        <v>34</v>
      </c>
      <c r="T10" s="176" t="s">
        <v>250</v>
      </c>
      <c r="U10" s="176" t="s">
        <v>29</v>
      </c>
      <c r="V10" s="176" t="s">
        <v>36</v>
      </c>
      <c r="W10" s="176"/>
      <c r="X10" s="176"/>
      <c r="Y10" s="176"/>
      <c r="Z10" s="176"/>
      <c r="AA10" s="222"/>
      <c r="AB10" s="234" t="s">
        <v>43</v>
      </c>
      <c r="AC10" s="229"/>
      <c r="AD10" s="229" t="s">
        <v>33</v>
      </c>
      <c r="AE10" s="229"/>
      <c r="AF10" s="235" t="s">
        <v>11</v>
      </c>
      <c r="AG10" s="221" t="s">
        <v>270</v>
      </c>
      <c r="AH10" s="237" t="s">
        <v>45</v>
      </c>
      <c r="AI10" s="237" t="s">
        <v>256</v>
      </c>
      <c r="AJ10" s="239"/>
      <c r="AK10" s="53"/>
      <c r="AL10" s="216" t="s">
        <v>249</v>
      </c>
      <c r="AM10" s="218" t="s">
        <v>34</v>
      </c>
      <c r="AN10" s="218" t="s">
        <v>250</v>
      </c>
      <c r="AO10" s="218" t="s">
        <v>29</v>
      </c>
      <c r="AP10" s="218" t="s">
        <v>36</v>
      </c>
      <c r="AQ10" s="218"/>
      <c r="AR10" s="218"/>
      <c r="AS10" s="218"/>
      <c r="AT10" s="218"/>
      <c r="AU10" s="220"/>
      <c r="AV10" s="221" t="s">
        <v>43</v>
      </c>
      <c r="AW10" s="176"/>
      <c r="AX10" s="176" t="s">
        <v>33</v>
      </c>
      <c r="AY10" s="176"/>
      <c r="AZ10" s="222" t="s">
        <v>11</v>
      </c>
      <c r="BA10" s="216" t="s">
        <v>252</v>
      </c>
      <c r="BB10" s="224" t="s">
        <v>45</v>
      </c>
      <c r="BC10" s="224" t="s">
        <v>256</v>
      </c>
      <c r="BD10" s="226"/>
      <c r="BE10" s="53"/>
      <c r="BF10" s="221" t="s">
        <v>249</v>
      </c>
      <c r="BG10" s="176" t="s">
        <v>34</v>
      </c>
      <c r="BH10" s="176" t="s">
        <v>250</v>
      </c>
      <c r="BI10" s="176" t="s">
        <v>29</v>
      </c>
      <c r="BJ10" s="176" t="s">
        <v>36</v>
      </c>
      <c r="BK10" s="176"/>
      <c r="BL10" s="176"/>
      <c r="BM10" s="176"/>
      <c r="BN10" s="176"/>
      <c r="BO10" s="222"/>
      <c r="BP10" s="234" t="s">
        <v>43</v>
      </c>
      <c r="BQ10" s="229"/>
      <c r="BR10" s="229" t="s">
        <v>33</v>
      </c>
      <c r="BS10" s="229"/>
      <c r="BT10" s="235" t="s">
        <v>11</v>
      </c>
      <c r="BU10" s="221" t="s">
        <v>252</v>
      </c>
      <c r="BV10" s="237" t="s">
        <v>45</v>
      </c>
      <c r="BW10" s="237" t="s">
        <v>256</v>
      </c>
      <c r="BX10" s="239"/>
      <c r="BY10" s="53"/>
      <c r="BZ10" s="216" t="s">
        <v>249</v>
      </c>
      <c r="CA10" s="218" t="s">
        <v>34</v>
      </c>
      <c r="CB10" s="218" t="s">
        <v>250</v>
      </c>
      <c r="CC10" s="218" t="s">
        <v>29</v>
      </c>
      <c r="CD10" s="218" t="s">
        <v>36</v>
      </c>
      <c r="CE10" s="218"/>
      <c r="CF10" s="218"/>
      <c r="CG10" s="218"/>
      <c r="CH10" s="218"/>
      <c r="CI10" s="220"/>
      <c r="CJ10" s="221" t="s">
        <v>43</v>
      </c>
      <c r="CK10" s="176"/>
      <c r="CL10" s="176" t="s">
        <v>33</v>
      </c>
      <c r="CM10" s="176"/>
      <c r="CN10" s="222" t="s">
        <v>11</v>
      </c>
      <c r="CO10" s="216" t="s">
        <v>252</v>
      </c>
      <c r="CP10" s="224" t="s">
        <v>45</v>
      </c>
      <c r="CQ10" s="224" t="s">
        <v>256</v>
      </c>
      <c r="CR10" s="226"/>
      <c r="CS10" s="17"/>
      <c r="CT10" s="17"/>
    </row>
    <row r="11" spans="1:98" s="3" customFormat="1" ht="26.25" customHeight="1" x14ac:dyDescent="0.25">
      <c r="A11" s="292"/>
      <c r="B11" s="176"/>
      <c r="C11" s="176"/>
      <c r="D11" s="176"/>
      <c r="E11" s="176"/>
      <c r="F11" s="222"/>
      <c r="G11" s="234"/>
      <c r="H11" s="229"/>
      <c r="I11" s="229"/>
      <c r="J11" s="235"/>
      <c r="K11" s="256"/>
      <c r="L11" s="234" t="s">
        <v>10</v>
      </c>
      <c r="M11" s="229" t="s">
        <v>269</v>
      </c>
      <c r="N11" s="229" t="s">
        <v>20</v>
      </c>
      <c r="O11" s="229" t="s">
        <v>269</v>
      </c>
      <c r="P11" s="235"/>
      <c r="Q11" s="54"/>
      <c r="R11" s="221"/>
      <c r="S11" s="176"/>
      <c r="T11" s="176"/>
      <c r="U11" s="176"/>
      <c r="V11" s="176" t="s">
        <v>37</v>
      </c>
      <c r="W11" s="176" t="s">
        <v>38</v>
      </c>
      <c r="X11" s="176" t="s">
        <v>39</v>
      </c>
      <c r="Y11" s="176" t="s">
        <v>40</v>
      </c>
      <c r="Z11" s="176" t="s">
        <v>41</v>
      </c>
      <c r="AA11" s="222" t="s">
        <v>42</v>
      </c>
      <c r="AB11" s="234" t="s">
        <v>44</v>
      </c>
      <c r="AC11" s="229" t="s">
        <v>269</v>
      </c>
      <c r="AD11" s="229" t="s">
        <v>20</v>
      </c>
      <c r="AE11" s="229" t="s">
        <v>269</v>
      </c>
      <c r="AF11" s="235"/>
      <c r="AG11" s="221"/>
      <c r="AH11" s="237"/>
      <c r="AI11" s="176" t="s">
        <v>257</v>
      </c>
      <c r="AJ11" s="222" t="s">
        <v>258</v>
      </c>
      <c r="AK11" s="54"/>
      <c r="AL11" s="216"/>
      <c r="AM11" s="218"/>
      <c r="AN11" s="218"/>
      <c r="AO11" s="218"/>
      <c r="AP11" s="218" t="s">
        <v>37</v>
      </c>
      <c r="AQ11" s="218" t="s">
        <v>38</v>
      </c>
      <c r="AR11" s="218" t="s">
        <v>39</v>
      </c>
      <c r="AS11" s="218" t="s">
        <v>40</v>
      </c>
      <c r="AT11" s="218" t="s">
        <v>41</v>
      </c>
      <c r="AU11" s="220" t="s">
        <v>42</v>
      </c>
      <c r="AV11" s="221" t="s">
        <v>44</v>
      </c>
      <c r="AW11" s="176" t="s">
        <v>269</v>
      </c>
      <c r="AX11" s="176" t="s">
        <v>20</v>
      </c>
      <c r="AY11" s="176" t="s">
        <v>269</v>
      </c>
      <c r="AZ11" s="222"/>
      <c r="BA11" s="216"/>
      <c r="BB11" s="224"/>
      <c r="BC11" s="218" t="s">
        <v>257</v>
      </c>
      <c r="BD11" s="220" t="s">
        <v>258</v>
      </c>
      <c r="BE11" s="54"/>
      <c r="BF11" s="221"/>
      <c r="BG11" s="176"/>
      <c r="BH11" s="176"/>
      <c r="BI11" s="176"/>
      <c r="BJ11" s="176" t="s">
        <v>37</v>
      </c>
      <c r="BK11" s="176" t="s">
        <v>38</v>
      </c>
      <c r="BL11" s="176" t="s">
        <v>39</v>
      </c>
      <c r="BM11" s="176" t="s">
        <v>40</v>
      </c>
      <c r="BN11" s="176" t="s">
        <v>41</v>
      </c>
      <c r="BO11" s="222" t="s">
        <v>42</v>
      </c>
      <c r="BP11" s="234" t="s">
        <v>44</v>
      </c>
      <c r="BQ11" s="229" t="s">
        <v>269</v>
      </c>
      <c r="BR11" s="229" t="s">
        <v>20</v>
      </c>
      <c r="BS11" s="229" t="s">
        <v>269</v>
      </c>
      <c r="BT11" s="235"/>
      <c r="BU11" s="221"/>
      <c r="BV11" s="237"/>
      <c r="BW11" s="176" t="s">
        <v>257</v>
      </c>
      <c r="BX11" s="222" t="s">
        <v>258</v>
      </c>
      <c r="BY11" s="54"/>
      <c r="BZ11" s="216"/>
      <c r="CA11" s="218"/>
      <c r="CB11" s="218"/>
      <c r="CC11" s="218"/>
      <c r="CD11" s="218" t="s">
        <v>37</v>
      </c>
      <c r="CE11" s="218" t="s">
        <v>38</v>
      </c>
      <c r="CF11" s="218" t="s">
        <v>39</v>
      </c>
      <c r="CG11" s="218" t="s">
        <v>40</v>
      </c>
      <c r="CH11" s="218" t="s">
        <v>41</v>
      </c>
      <c r="CI11" s="220" t="s">
        <v>42</v>
      </c>
      <c r="CJ11" s="221" t="s">
        <v>44</v>
      </c>
      <c r="CK11" s="176" t="s">
        <v>269</v>
      </c>
      <c r="CL11" s="176" t="s">
        <v>20</v>
      </c>
      <c r="CM11" s="176" t="s">
        <v>269</v>
      </c>
      <c r="CN11" s="222"/>
      <c r="CO11" s="216"/>
      <c r="CP11" s="224"/>
      <c r="CQ11" s="218" t="s">
        <v>257</v>
      </c>
      <c r="CR11" s="220" t="s">
        <v>258</v>
      </c>
      <c r="CS11" s="17"/>
      <c r="CT11" s="17"/>
    </row>
    <row r="12" spans="1:98" s="4" customFormat="1" ht="26.25" customHeight="1" thickBot="1" x14ac:dyDescent="0.3">
      <c r="A12" s="293"/>
      <c r="B12" s="62" t="s">
        <v>48</v>
      </c>
      <c r="C12" s="62" t="s">
        <v>49</v>
      </c>
      <c r="D12" s="177"/>
      <c r="E12" s="177"/>
      <c r="F12" s="223"/>
      <c r="G12" s="240"/>
      <c r="H12" s="230"/>
      <c r="I12" s="230"/>
      <c r="J12" s="236"/>
      <c r="K12" s="257"/>
      <c r="L12" s="240"/>
      <c r="M12" s="230"/>
      <c r="N12" s="230"/>
      <c r="O12" s="230"/>
      <c r="P12" s="236"/>
      <c r="Q12" s="55"/>
      <c r="R12" s="228"/>
      <c r="S12" s="177"/>
      <c r="T12" s="177"/>
      <c r="U12" s="177"/>
      <c r="V12" s="177"/>
      <c r="W12" s="177"/>
      <c r="X12" s="177"/>
      <c r="Y12" s="177"/>
      <c r="Z12" s="177"/>
      <c r="AA12" s="223"/>
      <c r="AB12" s="240"/>
      <c r="AC12" s="230"/>
      <c r="AD12" s="230"/>
      <c r="AE12" s="230"/>
      <c r="AF12" s="236"/>
      <c r="AG12" s="228"/>
      <c r="AH12" s="238"/>
      <c r="AI12" s="177"/>
      <c r="AJ12" s="223"/>
      <c r="AK12" s="55"/>
      <c r="AL12" s="217"/>
      <c r="AM12" s="219"/>
      <c r="AN12" s="219"/>
      <c r="AO12" s="219"/>
      <c r="AP12" s="219"/>
      <c r="AQ12" s="219"/>
      <c r="AR12" s="219"/>
      <c r="AS12" s="219"/>
      <c r="AT12" s="219"/>
      <c r="AU12" s="227"/>
      <c r="AV12" s="228"/>
      <c r="AW12" s="177"/>
      <c r="AX12" s="177"/>
      <c r="AY12" s="177"/>
      <c r="AZ12" s="223"/>
      <c r="BA12" s="217"/>
      <c r="BB12" s="225"/>
      <c r="BC12" s="219"/>
      <c r="BD12" s="227"/>
      <c r="BE12" s="55"/>
      <c r="BF12" s="228"/>
      <c r="BG12" s="177"/>
      <c r="BH12" s="177"/>
      <c r="BI12" s="177"/>
      <c r="BJ12" s="177"/>
      <c r="BK12" s="177"/>
      <c r="BL12" s="177"/>
      <c r="BM12" s="177"/>
      <c r="BN12" s="177"/>
      <c r="BO12" s="223"/>
      <c r="BP12" s="240"/>
      <c r="BQ12" s="230"/>
      <c r="BR12" s="230"/>
      <c r="BS12" s="230"/>
      <c r="BT12" s="236"/>
      <c r="BU12" s="228"/>
      <c r="BV12" s="238"/>
      <c r="BW12" s="177"/>
      <c r="BX12" s="223"/>
      <c r="BY12" s="55"/>
      <c r="BZ12" s="217"/>
      <c r="CA12" s="219"/>
      <c r="CB12" s="219"/>
      <c r="CC12" s="219"/>
      <c r="CD12" s="219"/>
      <c r="CE12" s="219"/>
      <c r="CF12" s="219"/>
      <c r="CG12" s="219"/>
      <c r="CH12" s="219"/>
      <c r="CI12" s="227"/>
      <c r="CJ12" s="228"/>
      <c r="CK12" s="177"/>
      <c r="CL12" s="177"/>
      <c r="CM12" s="177"/>
      <c r="CN12" s="223"/>
      <c r="CO12" s="217"/>
      <c r="CP12" s="225"/>
      <c r="CQ12" s="219"/>
      <c r="CR12" s="227"/>
      <c r="CS12" s="18"/>
      <c r="CT12" s="18"/>
    </row>
    <row r="13" spans="1:98" s="108" customFormat="1" ht="39" thickBot="1" x14ac:dyDescent="0.3">
      <c r="A13" s="287" t="str">
        <f>IF(D13&lt;&gt;"",'Información General'!$D$12&amp;"_"&amp;1)</f>
        <v>2022_1</v>
      </c>
      <c r="B13" s="288" t="s">
        <v>439</v>
      </c>
      <c r="C13" s="297" t="str">
        <f>IF(AND(B13&lt;&gt;""),IF(AND(B13="I. Calidad Educativa"),'Ejes Rectores'!$B$6,IF(AND(B13="II. Investigación y Posgrado"),'Ejes Rectores'!$B$7,IF(AND(B13="III. Gestión y Gobierno"),'Ejes Rectores'!$B$8,IF(AND(B13="IV. Vinculación Difusión y Extensión de la Cultura"),'Ejes Rectores'!$B$9,IF(AND(B13="V. Internacionalización"),'Ejes Rectores'!$B$10,IF(AND(B13="VI. Responsabilidad Social Universitaria"),'Ejes Rectores'!$B$11)))))))</f>
        <v>Fortalecer la vinculación institucional atraves de acciones pertinentes de la difusion, extension de los servicios, la cultura, el arte y el deporte, como un factor determinanate para la interación de la comunidad universitaria y a partir de ello provocar la articulación con la sociedad</v>
      </c>
      <c r="D13" s="299" t="s">
        <v>447</v>
      </c>
      <c r="E13" s="288" t="s">
        <v>448</v>
      </c>
      <c r="F13" s="120" t="s">
        <v>449</v>
      </c>
      <c r="G13" s="287">
        <f>IF(H13&lt;&gt;"",(1.1+"0"))</f>
        <v>1.1000000000000001</v>
      </c>
      <c r="H13" s="288" t="s">
        <v>452</v>
      </c>
      <c r="I13" s="289" t="s">
        <v>455</v>
      </c>
      <c r="J13" s="290" t="s">
        <v>457</v>
      </c>
      <c r="K13" s="322" t="s">
        <v>459</v>
      </c>
      <c r="L13" s="310" t="s">
        <v>2</v>
      </c>
      <c r="M13" s="207">
        <v>6</v>
      </c>
      <c r="N13" s="207" t="s">
        <v>18</v>
      </c>
      <c r="O13" s="207">
        <v>6</v>
      </c>
      <c r="P13" s="208" t="str">
        <f>IF(AND(M13&lt;&gt;"",O13&lt;&gt;""),IF(AND(M13&gt;5, O13&gt;5),"De Atención Inmediata",IF(AND(M13&lt;6, M13&gt;0, O13&gt;5),"De Atención Periódica",IF(AND(M13&gt;5, O13&lt;6, O13&gt;0),"De Seguimiento",IF(AND(M13&lt;6, M13&gt;0, O13&lt;6, O13&gt;0),"Controlado")))),"")</f>
        <v>De Atención Inmediata</v>
      </c>
      <c r="Q13" s="51"/>
      <c r="R13" s="291" t="s">
        <v>460</v>
      </c>
      <c r="S13" s="63" t="s">
        <v>53</v>
      </c>
      <c r="T13" s="64" t="s">
        <v>461</v>
      </c>
      <c r="U13" s="124" t="s">
        <v>464</v>
      </c>
      <c r="V13" s="135" t="s">
        <v>466</v>
      </c>
      <c r="W13" s="135" t="s">
        <v>466</v>
      </c>
      <c r="X13" s="135" t="s">
        <v>460</v>
      </c>
      <c r="Y13" s="135" t="s">
        <v>460</v>
      </c>
      <c r="Z13" s="125" t="str">
        <f>IF($T13&lt;&gt;"",IF(AND(V13="SI",W13="SI",X13="SI",Y13="SI"),"Suficiente",IF(OR(V13="NO",W13="NO",X13="NO",Y13="NO"),"Deficiente",IF(OR(V13="",W13="",X13="",Y13=""),"Falta Valorar el Control",""))),"")</f>
        <v>Deficiente</v>
      </c>
      <c r="AA13" s="202" t="s">
        <v>466</v>
      </c>
      <c r="AB13" s="205" t="s">
        <v>2</v>
      </c>
      <c r="AC13" s="294">
        <v>6</v>
      </c>
      <c r="AD13" s="294" t="s">
        <v>18</v>
      </c>
      <c r="AE13" s="207">
        <v>6</v>
      </c>
      <c r="AF13" s="208" t="str">
        <f>IF(AND(AC13&lt;&gt;"",AE13&lt;&gt;""),IF(AND(AC13&gt;5, AE13&gt;5),"De Atención Inmediata",IF(AND(AC13&lt;6, AC13&gt;0, AE13&gt;5),"De Atención Periódica",IF(AND(AC13&gt;5, AE13&lt;6, AE13&gt;0),"De Seguimiento",IF(AND(AC13&lt;6, AC13&gt;0, AE13&lt;6, AE13&gt;0),"Controlado")))),"")</f>
        <v>De Atención Inmediata</v>
      </c>
      <c r="AG13" s="311" t="s">
        <v>467</v>
      </c>
      <c r="AH13" s="64" t="s">
        <v>469</v>
      </c>
      <c r="AI13" s="141">
        <v>44651</v>
      </c>
      <c r="AJ13" s="120" t="s">
        <v>472</v>
      </c>
      <c r="AK13" s="51"/>
      <c r="AL13" s="201"/>
      <c r="AM13" s="63" t="s">
        <v>53</v>
      </c>
      <c r="AN13" s="64"/>
      <c r="AO13" s="124"/>
      <c r="AP13" s="64"/>
      <c r="AQ13" s="64"/>
      <c r="AR13" s="64"/>
      <c r="AS13" s="64"/>
      <c r="AT13" s="125" t="str">
        <f t="shared" ref="AT13:AT44" si="0">IF($AN13&lt;&gt;"",IF(AND(AP13="SI",AQ13="SI",AR13="SI",AS13="SI"),"Suficiente",IF(OR(AP13="NO",AQ13="NO",AR13="NO",AS13="NO"),"Deficiente",IF(OR(AP13="",AQ13="",AR13="",AS13=""),"Falta Valorar el Control",""))),"")</f>
        <v/>
      </c>
      <c r="AU13" s="202"/>
      <c r="AV13" s="205"/>
      <c r="AW13" s="207"/>
      <c r="AX13" s="207"/>
      <c r="AY13" s="207"/>
      <c r="AZ13" s="208" t="str">
        <f>IF(AND(AW13&lt;&gt;"",AY13&lt;&gt;""),IF(AND(AW13&gt;5, AY13&gt;5),"De Atención Inmediata",IF(AND(AW13&lt;6, AW13&gt;0, AY13&gt;5),"De Atención Periódica",IF(AND(AW13&gt;5, AY13&lt;6, AY13&gt;0),"De Seguimiento",IF(AND(AW13&lt;6, AW13&gt;0, AY13&lt;6, AY13&gt;0),"Controlado")))),"")</f>
        <v/>
      </c>
      <c r="BA13" s="209"/>
      <c r="BB13" s="130"/>
      <c r="BC13" s="141"/>
      <c r="BD13" s="120"/>
      <c r="BE13" s="51"/>
      <c r="BF13" s="201"/>
      <c r="BG13" s="63" t="s">
        <v>53</v>
      </c>
      <c r="BH13" s="64"/>
      <c r="BI13" s="124"/>
      <c r="BJ13" s="64"/>
      <c r="BK13" s="64"/>
      <c r="BL13" s="64"/>
      <c r="BM13" s="64"/>
      <c r="BN13" s="138" t="str">
        <f t="shared" ref="BN13:BN30" si="1">IF($BH13&lt;&gt;"",IF(AND(BJ13="SI",BK13="SI",BL13="SI",BM13="SI"),"Suficiente",IF(OR(BJ13="NO",BK13="NO",BL13="NO",BM13="NO"),"Deficiente",IF(OR(BJ13="",BK13="",BL13="",BM13=""),"Falta Valorar el Control",""))),"")</f>
        <v/>
      </c>
      <c r="BO13" s="202"/>
      <c r="BP13" s="205"/>
      <c r="BQ13" s="207"/>
      <c r="BR13" s="207"/>
      <c r="BS13" s="207"/>
      <c r="BT13" s="208" t="str">
        <f>IF(AND(BQ13&lt;&gt;"",BS13&lt;&gt;""),IF(AND(BQ13&gt;5, BS13&gt;5),"De Atención Inmediata",IF(AND(BQ13&lt;6, BQ13&gt;0, BS13&gt;5),"De Atención Periódica",IF(AND(BQ13&gt;5, BS13&lt;6, BS13&gt;0),"De Seguimiento",IF(AND(BQ13&lt;6, BQ13&gt;0, BS13&lt;6, BS13&gt;0),"Controlado")))),"")</f>
        <v/>
      </c>
      <c r="BU13" s="209"/>
      <c r="BV13" s="130"/>
      <c r="BW13" s="141"/>
      <c r="BX13" s="120"/>
      <c r="BY13" s="51"/>
      <c r="BZ13" s="201"/>
      <c r="CA13" s="63" t="s">
        <v>53</v>
      </c>
      <c r="CB13" s="64"/>
      <c r="CC13" s="124"/>
      <c r="CD13" s="64"/>
      <c r="CE13" s="64"/>
      <c r="CF13" s="64"/>
      <c r="CG13" s="64"/>
      <c r="CH13" s="138" t="str">
        <f>IF($CB13&lt;&gt;"",IF(AND(CD13="SI",CE13="SI",CF13="SI",CG13="SI"),"Suficiente",IF(OR(CD13="NO",CE13="NO",CF13="NO",CG13="NO"),"Deficiente",IF(OR(CD13="",CE13="",CF13="",CG13=""),"Falta Valorar el Control",""))),"")</f>
        <v/>
      </c>
      <c r="CI13" s="202"/>
      <c r="CJ13" s="205"/>
      <c r="CK13" s="207"/>
      <c r="CL13" s="207"/>
      <c r="CM13" s="207"/>
      <c r="CN13" s="208" t="str">
        <f>IF(AND(CK13&lt;&gt;"",CM13&lt;&gt;""),IF(AND(CK13&gt;5, CM13&gt;5),"De Atención Inmediata",IF(AND(CK13&lt;6, CK13&gt;0, CM13&gt;5),"De Atención Periódica",IF(AND(CK13&gt;5, CM13&lt;6, CM13&gt;0),"De Seguimiento",IF(AND(CK13&lt;6, CK13&gt;0, CM13&lt;6, CM13&gt;0),"Controlado")))),"")</f>
        <v/>
      </c>
      <c r="CO13" s="209"/>
      <c r="CP13" s="130"/>
      <c r="CQ13" s="141"/>
      <c r="CR13" s="120"/>
      <c r="CS13" s="107"/>
      <c r="CT13" s="107"/>
    </row>
    <row r="14" spans="1:98" s="108" customFormat="1" ht="39" thickBot="1" x14ac:dyDescent="0.3">
      <c r="A14" s="286"/>
      <c r="B14" s="284"/>
      <c r="C14" s="298"/>
      <c r="D14" s="300"/>
      <c r="E14" s="284"/>
      <c r="F14" s="121" t="s">
        <v>450</v>
      </c>
      <c r="G14" s="286"/>
      <c r="H14" s="284"/>
      <c r="I14" s="285"/>
      <c r="J14" s="283"/>
      <c r="K14" s="319"/>
      <c r="L14" s="180"/>
      <c r="M14" s="181"/>
      <c r="N14" s="181"/>
      <c r="O14" s="181"/>
      <c r="P14" s="183"/>
      <c r="Q14" s="51"/>
      <c r="R14" s="259"/>
      <c r="S14" s="33" t="s">
        <v>54</v>
      </c>
      <c r="T14" s="32" t="s">
        <v>462</v>
      </c>
      <c r="U14" s="126" t="s">
        <v>465</v>
      </c>
      <c r="V14" s="136" t="s">
        <v>466</v>
      </c>
      <c r="W14" s="136" t="s">
        <v>466</v>
      </c>
      <c r="X14" s="136" t="s">
        <v>460</v>
      </c>
      <c r="Y14" s="136" t="s">
        <v>460</v>
      </c>
      <c r="Z14" s="127" t="str">
        <f t="shared" ref="Z14:Z18" si="2">IF($T14&lt;&gt;"",IF(AND(V14="SI",W14="SI",X14="SI",Y14="SI"),"Suficiente",IF(OR(V14="NO",W14="NO",X14="NO",Y14="NO"),"Deficiente",IF(OR(V14="",W14="",X14="",Y14=""),"Falta Valorar el Control",""))),"")</f>
        <v>Deficiente</v>
      </c>
      <c r="AA14" s="203"/>
      <c r="AB14" s="206"/>
      <c r="AC14" s="295"/>
      <c r="AD14" s="295"/>
      <c r="AE14" s="181"/>
      <c r="AF14" s="183"/>
      <c r="AG14" s="280"/>
      <c r="AH14" s="32" t="s">
        <v>470</v>
      </c>
      <c r="AI14" s="141">
        <v>44651</v>
      </c>
      <c r="AJ14" s="157" t="s">
        <v>472</v>
      </c>
      <c r="AK14" s="51"/>
      <c r="AL14" s="178"/>
      <c r="AM14" s="33" t="s">
        <v>54</v>
      </c>
      <c r="AN14" s="32"/>
      <c r="AO14" s="126"/>
      <c r="AP14" s="32"/>
      <c r="AQ14" s="32"/>
      <c r="AR14" s="32"/>
      <c r="AS14" s="32"/>
      <c r="AT14" s="127" t="str">
        <f t="shared" si="0"/>
        <v/>
      </c>
      <c r="AU14" s="203"/>
      <c r="AV14" s="206"/>
      <c r="AW14" s="181"/>
      <c r="AX14" s="181"/>
      <c r="AY14" s="181"/>
      <c r="AZ14" s="183"/>
      <c r="BA14" s="185"/>
      <c r="BB14" s="131"/>
      <c r="BC14" s="142"/>
      <c r="BD14" s="121"/>
      <c r="BE14" s="51"/>
      <c r="BF14" s="178"/>
      <c r="BG14" s="33" t="s">
        <v>54</v>
      </c>
      <c r="BH14" s="32"/>
      <c r="BI14" s="126"/>
      <c r="BJ14" s="32"/>
      <c r="BK14" s="32"/>
      <c r="BL14" s="32"/>
      <c r="BM14" s="32"/>
      <c r="BN14" s="139" t="str">
        <f t="shared" si="1"/>
        <v/>
      </c>
      <c r="BO14" s="203"/>
      <c r="BP14" s="206"/>
      <c r="BQ14" s="181"/>
      <c r="BR14" s="181"/>
      <c r="BS14" s="181"/>
      <c r="BT14" s="183"/>
      <c r="BU14" s="185"/>
      <c r="BV14" s="131"/>
      <c r="BW14" s="142"/>
      <c r="BX14" s="121"/>
      <c r="BY14" s="51"/>
      <c r="BZ14" s="178"/>
      <c r="CA14" s="33" t="s">
        <v>54</v>
      </c>
      <c r="CB14" s="32"/>
      <c r="CC14" s="126"/>
      <c r="CD14" s="32"/>
      <c r="CE14" s="32"/>
      <c r="CF14" s="32"/>
      <c r="CG14" s="32"/>
      <c r="CH14" s="139" t="str">
        <f t="shared" ref="CH14:CH77" si="3">IF($CB14&lt;&gt;"",IF(AND(CD14="SI",CE14="SI",CF14="SI",CG14="SI"),"Suficiente",IF(OR(CD14="NO",CE14="NO",CF14="NO",CG14="NO"),"Deficiente",IF(OR(CD14="",CE14="",CF14="",CG14=""),"Falta Valorar el Control",""))),"")</f>
        <v/>
      </c>
      <c r="CI14" s="203"/>
      <c r="CJ14" s="206"/>
      <c r="CK14" s="181"/>
      <c r="CL14" s="181"/>
      <c r="CM14" s="181"/>
      <c r="CN14" s="183"/>
      <c r="CO14" s="185"/>
      <c r="CP14" s="131"/>
      <c r="CQ14" s="142"/>
      <c r="CR14" s="121"/>
      <c r="CS14" s="107"/>
      <c r="CT14" s="107"/>
    </row>
    <row r="15" spans="1:98" s="108" customFormat="1" ht="38.25" x14ac:dyDescent="0.25">
      <c r="A15" s="286"/>
      <c r="B15" s="284"/>
      <c r="C15" s="298"/>
      <c r="D15" s="300"/>
      <c r="E15" s="284"/>
      <c r="F15" s="121" t="s">
        <v>451</v>
      </c>
      <c r="G15" s="286"/>
      <c r="H15" s="284"/>
      <c r="I15" s="285"/>
      <c r="J15" s="283"/>
      <c r="K15" s="319"/>
      <c r="L15" s="180"/>
      <c r="M15" s="181"/>
      <c r="N15" s="181"/>
      <c r="O15" s="181"/>
      <c r="P15" s="183"/>
      <c r="Q15" s="51"/>
      <c r="R15" s="259"/>
      <c r="S15" s="33" t="s">
        <v>55</v>
      </c>
      <c r="T15" s="32" t="s">
        <v>463</v>
      </c>
      <c r="U15" s="126" t="s">
        <v>464</v>
      </c>
      <c r="V15" s="136" t="s">
        <v>466</v>
      </c>
      <c r="W15" s="136" t="s">
        <v>466</v>
      </c>
      <c r="X15" s="136" t="s">
        <v>460</v>
      </c>
      <c r="Y15" s="136" t="s">
        <v>460</v>
      </c>
      <c r="Z15" s="127" t="str">
        <f t="shared" si="2"/>
        <v>Deficiente</v>
      </c>
      <c r="AA15" s="203"/>
      <c r="AB15" s="206"/>
      <c r="AC15" s="295"/>
      <c r="AD15" s="295"/>
      <c r="AE15" s="181"/>
      <c r="AF15" s="183"/>
      <c r="AG15" s="280"/>
      <c r="AH15" s="32" t="s">
        <v>471</v>
      </c>
      <c r="AI15" s="141">
        <v>44651</v>
      </c>
      <c r="AJ15" s="157" t="s">
        <v>472</v>
      </c>
      <c r="AK15" s="51"/>
      <c r="AL15" s="178"/>
      <c r="AM15" s="33" t="s">
        <v>55</v>
      </c>
      <c r="AN15" s="32"/>
      <c r="AO15" s="126"/>
      <c r="AP15" s="32"/>
      <c r="AQ15" s="32"/>
      <c r="AR15" s="32"/>
      <c r="AS15" s="32"/>
      <c r="AT15" s="127" t="str">
        <f t="shared" si="0"/>
        <v/>
      </c>
      <c r="AU15" s="203"/>
      <c r="AV15" s="206"/>
      <c r="AW15" s="181"/>
      <c r="AX15" s="181"/>
      <c r="AY15" s="181"/>
      <c r="AZ15" s="183"/>
      <c r="BA15" s="185"/>
      <c r="BB15" s="131"/>
      <c r="BC15" s="142"/>
      <c r="BD15" s="121"/>
      <c r="BE15" s="51"/>
      <c r="BF15" s="178"/>
      <c r="BG15" s="33" t="s">
        <v>55</v>
      </c>
      <c r="BH15" s="32"/>
      <c r="BI15" s="126"/>
      <c r="BJ15" s="32"/>
      <c r="BK15" s="32"/>
      <c r="BL15" s="32"/>
      <c r="BM15" s="32"/>
      <c r="BN15" s="139" t="str">
        <f t="shared" si="1"/>
        <v/>
      </c>
      <c r="BO15" s="203"/>
      <c r="BP15" s="206"/>
      <c r="BQ15" s="181"/>
      <c r="BR15" s="181"/>
      <c r="BS15" s="181"/>
      <c r="BT15" s="183"/>
      <c r="BU15" s="185"/>
      <c r="BV15" s="131"/>
      <c r="BW15" s="142"/>
      <c r="BX15" s="121"/>
      <c r="BY15" s="51"/>
      <c r="BZ15" s="178"/>
      <c r="CA15" s="33" t="s">
        <v>55</v>
      </c>
      <c r="CB15" s="32"/>
      <c r="CC15" s="126"/>
      <c r="CD15" s="32"/>
      <c r="CE15" s="32"/>
      <c r="CF15" s="32"/>
      <c r="CG15" s="32"/>
      <c r="CH15" s="139" t="str">
        <f t="shared" si="3"/>
        <v/>
      </c>
      <c r="CI15" s="203"/>
      <c r="CJ15" s="206"/>
      <c r="CK15" s="181"/>
      <c r="CL15" s="181"/>
      <c r="CM15" s="181"/>
      <c r="CN15" s="183"/>
      <c r="CO15" s="185"/>
      <c r="CP15" s="131"/>
      <c r="CQ15" s="142"/>
      <c r="CR15" s="121"/>
      <c r="CS15" s="107"/>
      <c r="CT15" s="107"/>
    </row>
    <row r="16" spans="1:98" s="108" customFormat="1" x14ac:dyDescent="0.25">
      <c r="A16" s="286"/>
      <c r="B16" s="284"/>
      <c r="C16" s="298"/>
      <c r="D16" s="300"/>
      <c r="E16" s="284"/>
      <c r="F16" s="121"/>
      <c r="G16" s="286">
        <f>IF(H16&lt;&gt;"",(1.1+".1"))</f>
        <v>1.2000000000000002</v>
      </c>
      <c r="H16" s="284" t="s">
        <v>453</v>
      </c>
      <c r="I16" s="285" t="s">
        <v>456</v>
      </c>
      <c r="J16" s="283" t="s">
        <v>458</v>
      </c>
      <c r="K16" s="319"/>
      <c r="L16" s="180"/>
      <c r="M16" s="181"/>
      <c r="N16" s="181"/>
      <c r="O16" s="181"/>
      <c r="P16" s="183"/>
      <c r="Q16" s="51"/>
      <c r="R16" s="259" t="s">
        <v>466</v>
      </c>
      <c r="S16" s="33" t="s">
        <v>57</v>
      </c>
      <c r="T16" s="32"/>
      <c r="U16" s="126"/>
      <c r="V16" s="136"/>
      <c r="W16" s="136"/>
      <c r="X16" s="136"/>
      <c r="Y16" s="136"/>
      <c r="Z16" s="127" t="str">
        <f t="shared" si="2"/>
        <v/>
      </c>
      <c r="AA16" s="203"/>
      <c r="AB16" s="206"/>
      <c r="AC16" s="295"/>
      <c r="AD16" s="295"/>
      <c r="AE16" s="181"/>
      <c r="AF16" s="183"/>
      <c r="AG16" s="280" t="s">
        <v>468</v>
      </c>
      <c r="AH16" s="131"/>
      <c r="AI16" s="142"/>
      <c r="AJ16" s="121"/>
      <c r="AK16" s="51"/>
      <c r="AL16" s="178"/>
      <c r="AM16" s="33" t="s">
        <v>57</v>
      </c>
      <c r="AN16" s="32"/>
      <c r="AO16" s="126"/>
      <c r="AP16" s="32"/>
      <c r="AQ16" s="32"/>
      <c r="AR16" s="32"/>
      <c r="AS16" s="32"/>
      <c r="AT16" s="127" t="str">
        <f t="shared" si="0"/>
        <v/>
      </c>
      <c r="AU16" s="203"/>
      <c r="AV16" s="206"/>
      <c r="AW16" s="181"/>
      <c r="AX16" s="181"/>
      <c r="AY16" s="181"/>
      <c r="AZ16" s="183"/>
      <c r="BA16" s="184"/>
      <c r="BB16" s="131"/>
      <c r="BC16" s="142"/>
      <c r="BD16" s="121"/>
      <c r="BE16" s="51"/>
      <c r="BF16" s="178"/>
      <c r="BG16" s="33" t="s">
        <v>57</v>
      </c>
      <c r="BH16" s="32"/>
      <c r="BI16" s="126"/>
      <c r="BJ16" s="32"/>
      <c r="BK16" s="32"/>
      <c r="BL16" s="32"/>
      <c r="BM16" s="32"/>
      <c r="BN16" s="139" t="str">
        <f t="shared" si="1"/>
        <v/>
      </c>
      <c r="BO16" s="203"/>
      <c r="BP16" s="206"/>
      <c r="BQ16" s="181"/>
      <c r="BR16" s="181"/>
      <c r="BS16" s="181"/>
      <c r="BT16" s="183"/>
      <c r="BU16" s="184"/>
      <c r="BV16" s="131"/>
      <c r="BW16" s="142"/>
      <c r="BX16" s="121"/>
      <c r="BY16" s="51"/>
      <c r="BZ16" s="178"/>
      <c r="CA16" s="33" t="s">
        <v>57</v>
      </c>
      <c r="CB16" s="32"/>
      <c r="CC16" s="126"/>
      <c r="CD16" s="32"/>
      <c r="CE16" s="32"/>
      <c r="CF16" s="32"/>
      <c r="CG16" s="32"/>
      <c r="CH16" s="139" t="str">
        <f t="shared" si="3"/>
        <v/>
      </c>
      <c r="CI16" s="203"/>
      <c r="CJ16" s="206"/>
      <c r="CK16" s="181"/>
      <c r="CL16" s="181"/>
      <c r="CM16" s="181"/>
      <c r="CN16" s="183"/>
      <c r="CO16" s="184"/>
      <c r="CP16" s="131"/>
      <c r="CQ16" s="142"/>
      <c r="CR16" s="121"/>
      <c r="CS16" s="107"/>
      <c r="CT16" s="107"/>
    </row>
    <row r="17" spans="1:98" s="108" customFormat="1" x14ac:dyDescent="0.25">
      <c r="A17" s="286"/>
      <c r="B17" s="284"/>
      <c r="C17" s="298"/>
      <c r="D17" s="300"/>
      <c r="E17" s="284"/>
      <c r="F17" s="121"/>
      <c r="G17" s="286"/>
      <c r="H17" s="284"/>
      <c r="I17" s="285"/>
      <c r="J17" s="283"/>
      <c r="K17" s="319"/>
      <c r="L17" s="180"/>
      <c r="M17" s="181"/>
      <c r="N17" s="181"/>
      <c r="O17" s="181"/>
      <c r="P17" s="183"/>
      <c r="Q17" s="51"/>
      <c r="R17" s="259"/>
      <c r="S17" s="33" t="s">
        <v>58</v>
      </c>
      <c r="T17" s="32"/>
      <c r="U17" s="126"/>
      <c r="V17" s="136"/>
      <c r="W17" s="136"/>
      <c r="X17" s="136"/>
      <c r="Y17" s="136"/>
      <c r="Z17" s="127" t="str">
        <f t="shared" si="2"/>
        <v/>
      </c>
      <c r="AA17" s="203"/>
      <c r="AB17" s="206"/>
      <c r="AC17" s="295"/>
      <c r="AD17" s="295"/>
      <c r="AE17" s="181"/>
      <c r="AF17" s="183"/>
      <c r="AG17" s="280"/>
      <c r="AH17" s="131"/>
      <c r="AI17" s="142"/>
      <c r="AJ17" s="121"/>
      <c r="AK17" s="51"/>
      <c r="AL17" s="178"/>
      <c r="AM17" s="33" t="s">
        <v>58</v>
      </c>
      <c r="AN17" s="32"/>
      <c r="AO17" s="126"/>
      <c r="AP17" s="32"/>
      <c r="AQ17" s="32"/>
      <c r="AR17" s="32"/>
      <c r="AS17" s="32"/>
      <c r="AT17" s="127" t="str">
        <f t="shared" si="0"/>
        <v/>
      </c>
      <c r="AU17" s="203"/>
      <c r="AV17" s="206"/>
      <c r="AW17" s="181"/>
      <c r="AX17" s="181"/>
      <c r="AY17" s="181"/>
      <c r="AZ17" s="183"/>
      <c r="BA17" s="185"/>
      <c r="BB17" s="131"/>
      <c r="BC17" s="142"/>
      <c r="BD17" s="121"/>
      <c r="BE17" s="51"/>
      <c r="BF17" s="178"/>
      <c r="BG17" s="33" t="s">
        <v>58</v>
      </c>
      <c r="BH17" s="32"/>
      <c r="BI17" s="126"/>
      <c r="BJ17" s="32"/>
      <c r="BK17" s="32"/>
      <c r="BL17" s="32"/>
      <c r="BM17" s="32"/>
      <c r="BN17" s="139" t="str">
        <f t="shared" si="1"/>
        <v/>
      </c>
      <c r="BO17" s="203"/>
      <c r="BP17" s="206"/>
      <c r="BQ17" s="181"/>
      <c r="BR17" s="181"/>
      <c r="BS17" s="181"/>
      <c r="BT17" s="183"/>
      <c r="BU17" s="185"/>
      <c r="BV17" s="131"/>
      <c r="BW17" s="142"/>
      <c r="BX17" s="121"/>
      <c r="BY17" s="51"/>
      <c r="BZ17" s="178"/>
      <c r="CA17" s="33" t="s">
        <v>58</v>
      </c>
      <c r="CB17" s="32"/>
      <c r="CC17" s="126"/>
      <c r="CD17" s="32"/>
      <c r="CE17" s="32"/>
      <c r="CF17" s="32"/>
      <c r="CG17" s="32"/>
      <c r="CH17" s="139" t="str">
        <f t="shared" si="3"/>
        <v/>
      </c>
      <c r="CI17" s="203"/>
      <c r="CJ17" s="206"/>
      <c r="CK17" s="181"/>
      <c r="CL17" s="181"/>
      <c r="CM17" s="181"/>
      <c r="CN17" s="183"/>
      <c r="CO17" s="185"/>
      <c r="CP17" s="131"/>
      <c r="CQ17" s="142"/>
      <c r="CR17" s="121"/>
      <c r="CS17" s="107"/>
      <c r="CT17" s="107"/>
    </row>
    <row r="18" spans="1:98" s="108" customFormat="1" x14ac:dyDescent="0.25">
      <c r="A18" s="286"/>
      <c r="B18" s="284"/>
      <c r="C18" s="298"/>
      <c r="D18" s="300"/>
      <c r="E18" s="284"/>
      <c r="F18" s="121"/>
      <c r="G18" s="286"/>
      <c r="H18" s="284"/>
      <c r="I18" s="285"/>
      <c r="J18" s="283"/>
      <c r="K18" s="319"/>
      <c r="L18" s="180"/>
      <c r="M18" s="181"/>
      <c r="N18" s="181"/>
      <c r="O18" s="181"/>
      <c r="P18" s="183"/>
      <c r="Q18" s="51"/>
      <c r="R18" s="259"/>
      <c r="S18" s="33" t="s">
        <v>59</v>
      </c>
      <c r="T18" s="32"/>
      <c r="U18" s="126"/>
      <c r="V18" s="136"/>
      <c r="W18" s="136"/>
      <c r="X18" s="136"/>
      <c r="Y18" s="136"/>
      <c r="Z18" s="127" t="str">
        <f t="shared" si="2"/>
        <v/>
      </c>
      <c r="AA18" s="203"/>
      <c r="AB18" s="206"/>
      <c r="AC18" s="295"/>
      <c r="AD18" s="295"/>
      <c r="AE18" s="181"/>
      <c r="AF18" s="183"/>
      <c r="AG18" s="280"/>
      <c r="AH18" s="131"/>
      <c r="AI18" s="142"/>
      <c r="AJ18" s="121"/>
      <c r="AK18" s="51"/>
      <c r="AL18" s="178"/>
      <c r="AM18" s="33" t="s">
        <v>59</v>
      </c>
      <c r="AN18" s="32"/>
      <c r="AO18" s="126"/>
      <c r="AP18" s="32"/>
      <c r="AQ18" s="32"/>
      <c r="AR18" s="32"/>
      <c r="AS18" s="32"/>
      <c r="AT18" s="127" t="str">
        <f t="shared" si="0"/>
        <v/>
      </c>
      <c r="AU18" s="203"/>
      <c r="AV18" s="206"/>
      <c r="AW18" s="181"/>
      <c r="AX18" s="181"/>
      <c r="AY18" s="181"/>
      <c r="AZ18" s="183"/>
      <c r="BA18" s="185"/>
      <c r="BB18" s="131"/>
      <c r="BC18" s="142"/>
      <c r="BD18" s="121"/>
      <c r="BE18" s="51"/>
      <c r="BF18" s="178"/>
      <c r="BG18" s="33" t="s">
        <v>59</v>
      </c>
      <c r="BH18" s="32"/>
      <c r="BI18" s="126"/>
      <c r="BJ18" s="32"/>
      <c r="BK18" s="32"/>
      <c r="BL18" s="32"/>
      <c r="BM18" s="32"/>
      <c r="BN18" s="139" t="str">
        <f t="shared" si="1"/>
        <v/>
      </c>
      <c r="BO18" s="203"/>
      <c r="BP18" s="206"/>
      <c r="BQ18" s="181"/>
      <c r="BR18" s="181"/>
      <c r="BS18" s="181"/>
      <c r="BT18" s="183"/>
      <c r="BU18" s="185"/>
      <c r="BV18" s="131"/>
      <c r="BW18" s="142"/>
      <c r="BX18" s="121"/>
      <c r="BY18" s="51"/>
      <c r="BZ18" s="178"/>
      <c r="CA18" s="33" t="s">
        <v>59</v>
      </c>
      <c r="CB18" s="32"/>
      <c r="CC18" s="126"/>
      <c r="CD18" s="32"/>
      <c r="CE18" s="32"/>
      <c r="CF18" s="32"/>
      <c r="CG18" s="32"/>
      <c r="CH18" s="139" t="str">
        <f t="shared" si="3"/>
        <v/>
      </c>
      <c r="CI18" s="203"/>
      <c r="CJ18" s="206"/>
      <c r="CK18" s="181"/>
      <c r="CL18" s="181"/>
      <c r="CM18" s="181"/>
      <c r="CN18" s="183"/>
      <c r="CO18" s="185"/>
      <c r="CP18" s="131"/>
      <c r="CQ18" s="142"/>
      <c r="CR18" s="121"/>
      <c r="CS18" s="107"/>
      <c r="CT18" s="107"/>
    </row>
    <row r="19" spans="1:98" s="108" customFormat="1" x14ac:dyDescent="0.25">
      <c r="A19" s="286"/>
      <c r="B19" s="284"/>
      <c r="C19" s="298"/>
      <c r="D19" s="300"/>
      <c r="E19" s="284"/>
      <c r="F19" s="121"/>
      <c r="G19" s="286">
        <f>IF(H19&lt;&gt;"",(1.1+".2"))</f>
        <v>1.3</v>
      </c>
      <c r="H19" s="284" t="s">
        <v>454</v>
      </c>
      <c r="I19" s="285" t="s">
        <v>455</v>
      </c>
      <c r="J19" s="283" t="s">
        <v>457</v>
      </c>
      <c r="K19" s="319"/>
      <c r="L19" s="180"/>
      <c r="M19" s="181"/>
      <c r="N19" s="181"/>
      <c r="O19" s="181"/>
      <c r="P19" s="183"/>
      <c r="Q19" s="51"/>
      <c r="R19" s="259" t="s">
        <v>466</v>
      </c>
      <c r="S19" s="33" t="s">
        <v>60</v>
      </c>
      <c r="T19" s="32"/>
      <c r="U19" s="126"/>
      <c r="V19" s="136"/>
      <c r="W19" s="136"/>
      <c r="X19" s="136"/>
      <c r="Y19" s="136"/>
      <c r="Z19" s="127" t="str">
        <f t="shared" ref="Z19:Z26" si="4">IF($T19&lt;&gt;"",IF(AND(V19="SI",W19="SI",X19="SI",Y19="SI"),"Suficiente",IF(OR(V19="NO",W19="NO",X19="NO",Y19="NO"),"Deficiente",IF(OR(V19="",W19="",X19="",Y19=""),"Falta Valorar el Control",""))),"")</f>
        <v/>
      </c>
      <c r="AA19" s="203"/>
      <c r="AB19" s="206"/>
      <c r="AC19" s="295"/>
      <c r="AD19" s="295"/>
      <c r="AE19" s="181"/>
      <c r="AF19" s="183"/>
      <c r="AG19" s="280" t="s">
        <v>468</v>
      </c>
      <c r="AH19" s="131"/>
      <c r="AI19" s="142"/>
      <c r="AJ19" s="121"/>
      <c r="AK19" s="51"/>
      <c r="AL19" s="178"/>
      <c r="AM19" s="33" t="s">
        <v>60</v>
      </c>
      <c r="AN19" s="32"/>
      <c r="AO19" s="126"/>
      <c r="AP19" s="32"/>
      <c r="AQ19" s="32"/>
      <c r="AR19" s="32"/>
      <c r="AS19" s="32"/>
      <c r="AT19" s="127" t="str">
        <f t="shared" si="0"/>
        <v/>
      </c>
      <c r="AU19" s="203"/>
      <c r="AV19" s="206"/>
      <c r="AW19" s="181"/>
      <c r="AX19" s="181"/>
      <c r="AY19" s="181"/>
      <c r="AZ19" s="183"/>
      <c r="BA19" s="184"/>
      <c r="BB19" s="131"/>
      <c r="BC19" s="142"/>
      <c r="BD19" s="121"/>
      <c r="BE19" s="51"/>
      <c r="BF19" s="178"/>
      <c r="BG19" s="33" t="s">
        <v>60</v>
      </c>
      <c r="BH19" s="32"/>
      <c r="BI19" s="126"/>
      <c r="BJ19" s="32"/>
      <c r="BK19" s="32"/>
      <c r="BL19" s="32"/>
      <c r="BM19" s="32"/>
      <c r="BN19" s="139" t="str">
        <f t="shared" si="1"/>
        <v/>
      </c>
      <c r="BO19" s="203"/>
      <c r="BP19" s="206"/>
      <c r="BQ19" s="181"/>
      <c r="BR19" s="181"/>
      <c r="BS19" s="181"/>
      <c r="BT19" s="183"/>
      <c r="BU19" s="184"/>
      <c r="BV19" s="131"/>
      <c r="BW19" s="142"/>
      <c r="BX19" s="121"/>
      <c r="BY19" s="51"/>
      <c r="BZ19" s="178"/>
      <c r="CA19" s="33" t="s">
        <v>60</v>
      </c>
      <c r="CB19" s="32"/>
      <c r="CC19" s="126"/>
      <c r="CD19" s="32"/>
      <c r="CE19" s="32"/>
      <c r="CF19" s="32"/>
      <c r="CG19" s="32"/>
      <c r="CH19" s="139" t="str">
        <f t="shared" si="3"/>
        <v/>
      </c>
      <c r="CI19" s="203"/>
      <c r="CJ19" s="206"/>
      <c r="CK19" s="181"/>
      <c r="CL19" s="181"/>
      <c r="CM19" s="181"/>
      <c r="CN19" s="183"/>
      <c r="CO19" s="184"/>
      <c r="CP19" s="131"/>
      <c r="CQ19" s="142"/>
      <c r="CR19" s="121"/>
      <c r="CS19" s="107"/>
      <c r="CT19" s="107"/>
    </row>
    <row r="20" spans="1:98" s="108" customFormat="1" x14ac:dyDescent="0.25">
      <c r="A20" s="286"/>
      <c r="B20" s="284"/>
      <c r="C20" s="298"/>
      <c r="D20" s="300"/>
      <c r="E20" s="284"/>
      <c r="F20" s="121"/>
      <c r="G20" s="286"/>
      <c r="H20" s="284"/>
      <c r="I20" s="285"/>
      <c r="J20" s="283"/>
      <c r="K20" s="319"/>
      <c r="L20" s="180"/>
      <c r="M20" s="181"/>
      <c r="N20" s="181"/>
      <c r="O20" s="181"/>
      <c r="P20" s="183"/>
      <c r="Q20" s="51"/>
      <c r="R20" s="259"/>
      <c r="S20" s="33" t="s">
        <v>61</v>
      </c>
      <c r="T20" s="32"/>
      <c r="U20" s="126"/>
      <c r="V20" s="136"/>
      <c r="W20" s="136"/>
      <c r="X20" s="136"/>
      <c r="Y20" s="136"/>
      <c r="Z20" s="127" t="str">
        <f t="shared" si="4"/>
        <v/>
      </c>
      <c r="AA20" s="203"/>
      <c r="AB20" s="206"/>
      <c r="AC20" s="295"/>
      <c r="AD20" s="295"/>
      <c r="AE20" s="181"/>
      <c r="AF20" s="183"/>
      <c r="AG20" s="280"/>
      <c r="AH20" s="131"/>
      <c r="AI20" s="142"/>
      <c r="AJ20" s="121"/>
      <c r="AK20" s="51"/>
      <c r="AL20" s="178"/>
      <c r="AM20" s="33" t="s">
        <v>61</v>
      </c>
      <c r="AN20" s="32"/>
      <c r="AO20" s="126"/>
      <c r="AP20" s="32"/>
      <c r="AQ20" s="32"/>
      <c r="AR20" s="32"/>
      <c r="AS20" s="32"/>
      <c r="AT20" s="127" t="str">
        <f t="shared" si="0"/>
        <v/>
      </c>
      <c r="AU20" s="203"/>
      <c r="AV20" s="206"/>
      <c r="AW20" s="181"/>
      <c r="AX20" s="181"/>
      <c r="AY20" s="181"/>
      <c r="AZ20" s="183"/>
      <c r="BA20" s="185"/>
      <c r="BB20" s="131"/>
      <c r="BC20" s="142"/>
      <c r="BD20" s="121"/>
      <c r="BE20" s="51"/>
      <c r="BF20" s="178"/>
      <c r="BG20" s="33" t="s">
        <v>61</v>
      </c>
      <c r="BH20" s="32"/>
      <c r="BI20" s="126"/>
      <c r="BJ20" s="32"/>
      <c r="BK20" s="32"/>
      <c r="BL20" s="32"/>
      <c r="BM20" s="32"/>
      <c r="BN20" s="139" t="str">
        <f t="shared" si="1"/>
        <v/>
      </c>
      <c r="BO20" s="203"/>
      <c r="BP20" s="206"/>
      <c r="BQ20" s="181"/>
      <c r="BR20" s="181"/>
      <c r="BS20" s="181"/>
      <c r="BT20" s="183"/>
      <c r="BU20" s="185"/>
      <c r="BV20" s="131"/>
      <c r="BW20" s="142"/>
      <c r="BX20" s="121"/>
      <c r="BY20" s="51"/>
      <c r="BZ20" s="178"/>
      <c r="CA20" s="33" t="s">
        <v>61</v>
      </c>
      <c r="CB20" s="32"/>
      <c r="CC20" s="126"/>
      <c r="CD20" s="32"/>
      <c r="CE20" s="32"/>
      <c r="CF20" s="32"/>
      <c r="CG20" s="32"/>
      <c r="CH20" s="139" t="str">
        <f t="shared" si="3"/>
        <v/>
      </c>
      <c r="CI20" s="203"/>
      <c r="CJ20" s="206"/>
      <c r="CK20" s="181"/>
      <c r="CL20" s="181"/>
      <c r="CM20" s="181"/>
      <c r="CN20" s="183"/>
      <c r="CO20" s="185"/>
      <c r="CP20" s="131"/>
      <c r="CQ20" s="142"/>
      <c r="CR20" s="121"/>
      <c r="CS20" s="107"/>
      <c r="CT20" s="107"/>
    </row>
    <row r="21" spans="1:98" s="108" customFormat="1" x14ac:dyDescent="0.25">
      <c r="A21" s="286"/>
      <c r="B21" s="284"/>
      <c r="C21" s="298"/>
      <c r="D21" s="300"/>
      <c r="E21" s="284"/>
      <c r="F21" s="121"/>
      <c r="G21" s="286"/>
      <c r="H21" s="284"/>
      <c r="I21" s="285"/>
      <c r="J21" s="283"/>
      <c r="K21" s="320"/>
      <c r="L21" s="180"/>
      <c r="M21" s="181"/>
      <c r="N21" s="181"/>
      <c r="O21" s="181"/>
      <c r="P21" s="183"/>
      <c r="Q21" s="51"/>
      <c r="R21" s="259"/>
      <c r="S21" s="33" t="s">
        <v>62</v>
      </c>
      <c r="T21" s="32"/>
      <c r="U21" s="126"/>
      <c r="V21" s="136"/>
      <c r="W21" s="136"/>
      <c r="X21" s="136"/>
      <c r="Y21" s="136"/>
      <c r="Z21" s="127" t="str">
        <f t="shared" si="4"/>
        <v/>
      </c>
      <c r="AA21" s="204"/>
      <c r="AB21" s="301"/>
      <c r="AC21" s="296"/>
      <c r="AD21" s="296"/>
      <c r="AE21" s="181"/>
      <c r="AF21" s="183"/>
      <c r="AG21" s="280"/>
      <c r="AH21" s="131"/>
      <c r="AI21" s="142"/>
      <c r="AJ21" s="121"/>
      <c r="AK21" s="51"/>
      <c r="AL21" s="178"/>
      <c r="AM21" s="33" t="s">
        <v>62</v>
      </c>
      <c r="AN21" s="32"/>
      <c r="AO21" s="126"/>
      <c r="AP21" s="32"/>
      <c r="AQ21" s="32"/>
      <c r="AR21" s="32"/>
      <c r="AS21" s="32"/>
      <c r="AT21" s="127" t="str">
        <f t="shared" si="0"/>
        <v/>
      </c>
      <c r="AU21" s="204"/>
      <c r="AV21" s="206"/>
      <c r="AW21" s="181"/>
      <c r="AX21" s="181"/>
      <c r="AY21" s="181"/>
      <c r="AZ21" s="183"/>
      <c r="BA21" s="185"/>
      <c r="BB21" s="131"/>
      <c r="BC21" s="142"/>
      <c r="BD21" s="121"/>
      <c r="BE21" s="51"/>
      <c r="BF21" s="178"/>
      <c r="BG21" s="33" t="s">
        <v>62</v>
      </c>
      <c r="BH21" s="32"/>
      <c r="BI21" s="126"/>
      <c r="BJ21" s="32"/>
      <c r="BK21" s="32"/>
      <c r="BL21" s="32"/>
      <c r="BM21" s="32"/>
      <c r="BN21" s="139" t="str">
        <f t="shared" si="1"/>
        <v/>
      </c>
      <c r="BO21" s="204"/>
      <c r="BP21" s="206"/>
      <c r="BQ21" s="181"/>
      <c r="BR21" s="181"/>
      <c r="BS21" s="181"/>
      <c r="BT21" s="183"/>
      <c r="BU21" s="185"/>
      <c r="BV21" s="131"/>
      <c r="BW21" s="142"/>
      <c r="BX21" s="121"/>
      <c r="BY21" s="51"/>
      <c r="BZ21" s="178"/>
      <c r="CA21" s="33" t="s">
        <v>62</v>
      </c>
      <c r="CB21" s="32"/>
      <c r="CC21" s="126"/>
      <c r="CD21" s="32"/>
      <c r="CE21" s="32"/>
      <c r="CF21" s="32"/>
      <c r="CG21" s="32"/>
      <c r="CH21" s="139" t="str">
        <f t="shared" si="3"/>
        <v/>
      </c>
      <c r="CI21" s="204"/>
      <c r="CJ21" s="206"/>
      <c r="CK21" s="181"/>
      <c r="CL21" s="181"/>
      <c r="CM21" s="181"/>
      <c r="CN21" s="183"/>
      <c r="CO21" s="185"/>
      <c r="CP21" s="131"/>
      <c r="CQ21" s="142"/>
      <c r="CR21" s="121"/>
      <c r="CS21" s="107"/>
      <c r="CT21" s="107"/>
    </row>
    <row r="22" spans="1:98" s="108" customFormat="1" x14ac:dyDescent="0.25">
      <c r="A22" s="277" t="b">
        <f>IF(D22&lt;&gt;"",'Información General'!$D$12&amp;"_"&amp;1+"1")</f>
        <v>0</v>
      </c>
      <c r="B22" s="278"/>
      <c r="C22" s="302" t="b">
        <f>IF(AND(B22&lt;&gt;""),IF(AND(B22="I. Calidad Educativa"),'Ejes Rectores'!$B$6,IF(AND(B22="II. Investigación y Posgrado"),'Ejes Rectores'!$B$7,IF(AND(B22="III. Gestión y Gobierno"),'Ejes Rectores'!$B$8,IF(AND(B22="IV. Vinculación Difusión y Extensión de la Cultura"),'Ejes Rectores'!$B$9,IF(AND(B22="V. Internacionalización"),'Ejes Rectores'!$B$10,IF(AND(B22="VI. Responsabilidad Social Universitaria"),'Ejes Rectores'!$B$11)))))))</f>
        <v>0</v>
      </c>
      <c r="D22" s="303"/>
      <c r="E22" s="278"/>
      <c r="F22" s="122"/>
      <c r="G22" s="277" t="b">
        <f>IF(H22&lt;&gt;"",(2.1+"0"))</f>
        <v>0</v>
      </c>
      <c r="H22" s="278"/>
      <c r="I22" s="260"/>
      <c r="J22" s="261"/>
      <c r="K22" s="315"/>
      <c r="L22" s="188"/>
      <c r="M22" s="189"/>
      <c r="N22" s="189"/>
      <c r="O22" s="189"/>
      <c r="P22" s="191" t="str">
        <f t="shared" ref="P22" si="5">IF(AND(M22&lt;&gt;"",O22&lt;&gt;""),IF(AND(M22&gt;5, O22&gt;5),"De Atención Inmediata",IF(AND(M22&lt;6, M22&gt;0, O22&gt;5),"De Atención Periódica",IF(AND(M22&gt;5, O22&lt;6, O22&gt;0),"De Seguimiento",IF(AND(M22&lt;6, M22&gt;0, O22&lt;6, O22&gt;0),"Controlado")))),"")</f>
        <v/>
      </c>
      <c r="Q22" s="51"/>
      <c r="R22" s="258"/>
      <c r="S22" s="33" t="s">
        <v>56</v>
      </c>
      <c r="T22" s="32"/>
      <c r="U22" s="126"/>
      <c r="V22" s="136"/>
      <c r="W22" s="136"/>
      <c r="X22" s="136"/>
      <c r="Y22" s="136"/>
      <c r="Z22" s="127" t="str">
        <f t="shared" si="4"/>
        <v/>
      </c>
      <c r="AA22" s="187"/>
      <c r="AB22" s="188"/>
      <c r="AC22" s="189"/>
      <c r="AD22" s="189"/>
      <c r="AE22" s="189"/>
      <c r="AF22" s="191" t="str">
        <f t="shared" ref="AF22" si="6">IF(AND(AC22&lt;&gt;"",AE22&lt;&gt;""),IF(AND(AC22&gt;5, AE22&gt;5),"De Atención Inmediata",IF(AND(AC22&lt;6, AC22&gt;0, AE22&gt;5),"De Atención Periódica",IF(AND(AC22&gt;5, AE22&lt;6, AE22&gt;0),"De Seguimiento",IF(AND(AC22&lt;6, AC22&gt;0, AE22&lt;6, AE22&gt;0),"Controlado")))),"")</f>
        <v/>
      </c>
      <c r="AG22" s="199"/>
      <c r="AH22" s="132"/>
      <c r="AI22" s="143"/>
      <c r="AJ22" s="122"/>
      <c r="AK22" s="51"/>
      <c r="AL22" s="186"/>
      <c r="AM22" s="33" t="s">
        <v>56</v>
      </c>
      <c r="AN22" s="32"/>
      <c r="AO22" s="126"/>
      <c r="AP22" s="32"/>
      <c r="AQ22" s="32"/>
      <c r="AR22" s="32"/>
      <c r="AS22" s="32"/>
      <c r="AT22" s="127" t="str">
        <f t="shared" si="0"/>
        <v/>
      </c>
      <c r="AU22" s="187"/>
      <c r="AV22" s="188"/>
      <c r="AW22" s="189"/>
      <c r="AX22" s="189"/>
      <c r="AY22" s="189"/>
      <c r="AZ22" s="190" t="str">
        <f t="shared" ref="AZ22" si="7">IF(AND(AW22&lt;&gt;"",AY22&lt;&gt;""),IF(AND(AW22&gt;5, AY22&gt;5),"De Atención Inmediata",IF(AND(AW22&lt;6, AW22&gt;0, AY22&gt;5),"De Atención Periódica",IF(AND(AW22&gt;5, AY22&lt;6, AY22&gt;0),"De Seguimiento",IF(AND(AW22&lt;6, AW22&gt;0, AY22&lt;6, AY22&gt;0),"Controlado")))),"")</f>
        <v/>
      </c>
      <c r="BA22" s="192"/>
      <c r="BB22" s="132"/>
      <c r="BC22" s="143"/>
      <c r="BD22" s="122"/>
      <c r="BE22" s="51"/>
      <c r="BF22" s="186"/>
      <c r="BG22" s="33" t="s">
        <v>56</v>
      </c>
      <c r="BH22" s="32"/>
      <c r="BI22" s="126"/>
      <c r="BJ22" s="32"/>
      <c r="BK22" s="32"/>
      <c r="BL22" s="32"/>
      <c r="BM22" s="32"/>
      <c r="BN22" s="139" t="str">
        <f t="shared" si="1"/>
        <v/>
      </c>
      <c r="BO22" s="187"/>
      <c r="BP22" s="188"/>
      <c r="BQ22" s="189"/>
      <c r="BR22" s="189"/>
      <c r="BS22" s="189"/>
      <c r="BT22" s="190" t="str">
        <f t="shared" ref="BT22" si="8">IF(AND(BQ22&lt;&gt;"",BS22&lt;&gt;""),IF(AND(BQ22&gt;5, BS22&gt;5),"De Atención Inmediata",IF(AND(BQ22&lt;6, BQ22&gt;0, BS22&gt;5),"De Atención Periódica",IF(AND(BQ22&gt;5, BS22&lt;6, BS22&gt;0),"De Seguimiento",IF(AND(BQ22&lt;6, BQ22&gt;0, BS22&lt;6, BS22&gt;0),"Controlado")))),"")</f>
        <v/>
      </c>
      <c r="BU22" s="192"/>
      <c r="BV22" s="132"/>
      <c r="BW22" s="143"/>
      <c r="BX22" s="122"/>
      <c r="BY22" s="51"/>
      <c r="BZ22" s="186"/>
      <c r="CA22" s="33" t="s">
        <v>56</v>
      </c>
      <c r="CB22" s="32"/>
      <c r="CC22" s="126"/>
      <c r="CD22" s="32"/>
      <c r="CE22" s="32"/>
      <c r="CF22" s="32"/>
      <c r="CG22" s="32"/>
      <c r="CH22" s="139" t="str">
        <f t="shared" si="3"/>
        <v/>
      </c>
      <c r="CI22" s="187"/>
      <c r="CJ22" s="188"/>
      <c r="CK22" s="189"/>
      <c r="CL22" s="189"/>
      <c r="CM22" s="189"/>
      <c r="CN22" s="190" t="str">
        <f t="shared" ref="CN22" si="9">IF(AND(CK22&lt;&gt;"",CM22&lt;&gt;""),IF(AND(CK22&gt;5, CM22&gt;5),"De Atención Inmediata",IF(AND(CK22&lt;6, CK22&gt;0, CM22&gt;5),"De Atención Periódica",IF(AND(CK22&gt;5, CM22&lt;6, CM22&gt;0),"De Seguimiento",IF(AND(CK22&lt;6, CK22&gt;0, CM22&lt;6, CM22&gt;0),"Controlado")))),"")</f>
        <v/>
      </c>
      <c r="CO22" s="192"/>
      <c r="CP22" s="132"/>
      <c r="CQ22" s="143"/>
      <c r="CR22" s="122"/>
      <c r="CS22" s="107"/>
      <c r="CT22" s="107"/>
    </row>
    <row r="23" spans="1:98" s="108" customFormat="1" x14ac:dyDescent="0.25">
      <c r="A23" s="277"/>
      <c r="B23" s="278"/>
      <c r="C23" s="302"/>
      <c r="D23" s="303"/>
      <c r="E23" s="278"/>
      <c r="F23" s="122"/>
      <c r="G23" s="277"/>
      <c r="H23" s="278"/>
      <c r="I23" s="260"/>
      <c r="J23" s="261"/>
      <c r="K23" s="316"/>
      <c r="L23" s="188"/>
      <c r="M23" s="189"/>
      <c r="N23" s="189"/>
      <c r="O23" s="189"/>
      <c r="P23" s="191"/>
      <c r="Q23" s="51"/>
      <c r="R23" s="258"/>
      <c r="S23" s="33" t="s">
        <v>63</v>
      </c>
      <c r="T23" s="32"/>
      <c r="U23" s="126"/>
      <c r="V23" s="136"/>
      <c r="W23" s="136"/>
      <c r="X23" s="136"/>
      <c r="Y23" s="136"/>
      <c r="Z23" s="127" t="str">
        <f t="shared" si="4"/>
        <v/>
      </c>
      <c r="AA23" s="187"/>
      <c r="AB23" s="188"/>
      <c r="AC23" s="189"/>
      <c r="AD23" s="189"/>
      <c r="AE23" s="189"/>
      <c r="AF23" s="191"/>
      <c r="AG23" s="199"/>
      <c r="AH23" s="132"/>
      <c r="AI23" s="143"/>
      <c r="AJ23" s="122"/>
      <c r="AK23" s="51"/>
      <c r="AL23" s="186"/>
      <c r="AM23" s="33" t="s">
        <v>63</v>
      </c>
      <c r="AN23" s="32"/>
      <c r="AO23" s="126"/>
      <c r="AP23" s="32"/>
      <c r="AQ23" s="32"/>
      <c r="AR23" s="32"/>
      <c r="AS23" s="32"/>
      <c r="AT23" s="127" t="str">
        <f t="shared" si="0"/>
        <v/>
      </c>
      <c r="AU23" s="187"/>
      <c r="AV23" s="188"/>
      <c r="AW23" s="189"/>
      <c r="AX23" s="189"/>
      <c r="AY23" s="189"/>
      <c r="AZ23" s="191"/>
      <c r="BA23" s="193"/>
      <c r="BB23" s="132"/>
      <c r="BC23" s="143"/>
      <c r="BD23" s="122"/>
      <c r="BE23" s="51"/>
      <c r="BF23" s="186"/>
      <c r="BG23" s="33" t="s">
        <v>63</v>
      </c>
      <c r="BH23" s="32"/>
      <c r="BI23" s="126"/>
      <c r="BJ23" s="32"/>
      <c r="BK23" s="32"/>
      <c r="BL23" s="32"/>
      <c r="BM23" s="32"/>
      <c r="BN23" s="139" t="str">
        <f t="shared" si="1"/>
        <v/>
      </c>
      <c r="BO23" s="187"/>
      <c r="BP23" s="188"/>
      <c r="BQ23" s="189"/>
      <c r="BR23" s="189"/>
      <c r="BS23" s="189"/>
      <c r="BT23" s="191"/>
      <c r="BU23" s="193"/>
      <c r="BV23" s="132"/>
      <c r="BW23" s="143"/>
      <c r="BX23" s="122"/>
      <c r="BY23" s="51"/>
      <c r="BZ23" s="186"/>
      <c r="CA23" s="33" t="s">
        <v>63</v>
      </c>
      <c r="CB23" s="32"/>
      <c r="CC23" s="126"/>
      <c r="CD23" s="32"/>
      <c r="CE23" s="32"/>
      <c r="CF23" s="32"/>
      <c r="CG23" s="32"/>
      <c r="CH23" s="139" t="str">
        <f t="shared" si="3"/>
        <v/>
      </c>
      <c r="CI23" s="187"/>
      <c r="CJ23" s="188"/>
      <c r="CK23" s="189"/>
      <c r="CL23" s="189"/>
      <c r="CM23" s="189"/>
      <c r="CN23" s="191"/>
      <c r="CO23" s="193"/>
      <c r="CP23" s="132"/>
      <c r="CQ23" s="143"/>
      <c r="CR23" s="122"/>
      <c r="CS23" s="107"/>
      <c r="CT23" s="107"/>
    </row>
    <row r="24" spans="1:98" s="108" customFormat="1" x14ac:dyDescent="0.25">
      <c r="A24" s="277"/>
      <c r="B24" s="278"/>
      <c r="C24" s="302"/>
      <c r="D24" s="303"/>
      <c r="E24" s="278"/>
      <c r="F24" s="122"/>
      <c r="G24" s="277"/>
      <c r="H24" s="278"/>
      <c r="I24" s="260"/>
      <c r="J24" s="261"/>
      <c r="K24" s="316"/>
      <c r="L24" s="188"/>
      <c r="M24" s="189"/>
      <c r="N24" s="189"/>
      <c r="O24" s="189"/>
      <c r="P24" s="191"/>
      <c r="Q24" s="51"/>
      <c r="R24" s="258"/>
      <c r="S24" s="33" t="s">
        <v>64</v>
      </c>
      <c r="T24" s="32"/>
      <c r="U24" s="126"/>
      <c r="V24" s="136"/>
      <c r="W24" s="136"/>
      <c r="X24" s="136"/>
      <c r="Y24" s="136"/>
      <c r="Z24" s="127" t="str">
        <f t="shared" si="4"/>
        <v/>
      </c>
      <c r="AA24" s="187"/>
      <c r="AB24" s="188"/>
      <c r="AC24" s="189"/>
      <c r="AD24" s="189"/>
      <c r="AE24" s="189"/>
      <c r="AF24" s="191"/>
      <c r="AG24" s="199"/>
      <c r="AH24" s="132"/>
      <c r="AI24" s="143"/>
      <c r="AJ24" s="122"/>
      <c r="AK24" s="51"/>
      <c r="AL24" s="186"/>
      <c r="AM24" s="33" t="s">
        <v>64</v>
      </c>
      <c r="AN24" s="32"/>
      <c r="AO24" s="126"/>
      <c r="AP24" s="32"/>
      <c r="AQ24" s="32"/>
      <c r="AR24" s="32"/>
      <c r="AS24" s="32"/>
      <c r="AT24" s="127" t="str">
        <f t="shared" si="0"/>
        <v/>
      </c>
      <c r="AU24" s="187"/>
      <c r="AV24" s="188"/>
      <c r="AW24" s="189"/>
      <c r="AX24" s="189"/>
      <c r="AY24" s="189"/>
      <c r="AZ24" s="191"/>
      <c r="BA24" s="193"/>
      <c r="BB24" s="132"/>
      <c r="BC24" s="143"/>
      <c r="BD24" s="122"/>
      <c r="BE24" s="51"/>
      <c r="BF24" s="186"/>
      <c r="BG24" s="33" t="s">
        <v>64</v>
      </c>
      <c r="BH24" s="32"/>
      <c r="BI24" s="126"/>
      <c r="BJ24" s="32"/>
      <c r="BK24" s="32"/>
      <c r="BL24" s="32"/>
      <c r="BM24" s="32"/>
      <c r="BN24" s="139" t="str">
        <f t="shared" si="1"/>
        <v/>
      </c>
      <c r="BO24" s="187"/>
      <c r="BP24" s="188"/>
      <c r="BQ24" s="189"/>
      <c r="BR24" s="189"/>
      <c r="BS24" s="189"/>
      <c r="BT24" s="191"/>
      <c r="BU24" s="193"/>
      <c r="BV24" s="132"/>
      <c r="BW24" s="143"/>
      <c r="BX24" s="122"/>
      <c r="BY24" s="51"/>
      <c r="BZ24" s="186"/>
      <c r="CA24" s="33" t="s">
        <v>64</v>
      </c>
      <c r="CB24" s="32"/>
      <c r="CC24" s="126"/>
      <c r="CD24" s="32"/>
      <c r="CE24" s="32"/>
      <c r="CF24" s="32"/>
      <c r="CG24" s="32"/>
      <c r="CH24" s="139" t="str">
        <f t="shared" si="3"/>
        <v/>
      </c>
      <c r="CI24" s="187"/>
      <c r="CJ24" s="188"/>
      <c r="CK24" s="189"/>
      <c r="CL24" s="189"/>
      <c r="CM24" s="189"/>
      <c r="CN24" s="191"/>
      <c r="CO24" s="193"/>
      <c r="CP24" s="132"/>
      <c r="CQ24" s="143"/>
      <c r="CR24" s="122"/>
      <c r="CS24" s="107"/>
      <c r="CT24" s="107"/>
    </row>
    <row r="25" spans="1:98" s="108" customFormat="1" x14ac:dyDescent="0.25">
      <c r="A25" s="277"/>
      <c r="B25" s="278"/>
      <c r="C25" s="302"/>
      <c r="D25" s="303"/>
      <c r="E25" s="278"/>
      <c r="F25" s="122"/>
      <c r="G25" s="277" t="b">
        <f>IF(H25&lt;&gt;"",(2.1+".1"))</f>
        <v>0</v>
      </c>
      <c r="H25" s="278"/>
      <c r="I25" s="260"/>
      <c r="J25" s="261"/>
      <c r="K25" s="316"/>
      <c r="L25" s="188"/>
      <c r="M25" s="189"/>
      <c r="N25" s="189"/>
      <c r="O25" s="189"/>
      <c r="P25" s="191"/>
      <c r="Q25" s="51"/>
      <c r="R25" s="258"/>
      <c r="S25" s="33" t="s">
        <v>65</v>
      </c>
      <c r="T25" s="32"/>
      <c r="U25" s="126"/>
      <c r="V25" s="136"/>
      <c r="W25" s="136"/>
      <c r="X25" s="136"/>
      <c r="Y25" s="136"/>
      <c r="Z25" s="127" t="str">
        <f t="shared" si="4"/>
        <v/>
      </c>
      <c r="AA25" s="187"/>
      <c r="AB25" s="188"/>
      <c r="AC25" s="189"/>
      <c r="AD25" s="189"/>
      <c r="AE25" s="189"/>
      <c r="AF25" s="191"/>
      <c r="AG25" s="199"/>
      <c r="AH25" s="132"/>
      <c r="AI25" s="143"/>
      <c r="AJ25" s="122"/>
      <c r="AK25" s="51"/>
      <c r="AL25" s="186"/>
      <c r="AM25" s="33" t="s">
        <v>65</v>
      </c>
      <c r="AN25" s="32"/>
      <c r="AO25" s="126"/>
      <c r="AP25" s="32"/>
      <c r="AQ25" s="32"/>
      <c r="AR25" s="32"/>
      <c r="AS25" s="32"/>
      <c r="AT25" s="127" t="str">
        <f t="shared" si="0"/>
        <v/>
      </c>
      <c r="AU25" s="187"/>
      <c r="AV25" s="188"/>
      <c r="AW25" s="189"/>
      <c r="AX25" s="189"/>
      <c r="AY25" s="189"/>
      <c r="AZ25" s="191"/>
      <c r="BA25" s="192"/>
      <c r="BB25" s="132"/>
      <c r="BC25" s="143"/>
      <c r="BD25" s="122"/>
      <c r="BE25" s="51"/>
      <c r="BF25" s="186"/>
      <c r="BG25" s="33" t="s">
        <v>65</v>
      </c>
      <c r="BH25" s="32"/>
      <c r="BI25" s="126"/>
      <c r="BJ25" s="32"/>
      <c r="BK25" s="32"/>
      <c r="BL25" s="32"/>
      <c r="BM25" s="32"/>
      <c r="BN25" s="139" t="str">
        <f t="shared" si="1"/>
        <v/>
      </c>
      <c r="BO25" s="187"/>
      <c r="BP25" s="188"/>
      <c r="BQ25" s="189"/>
      <c r="BR25" s="189"/>
      <c r="BS25" s="189"/>
      <c r="BT25" s="191"/>
      <c r="BU25" s="192"/>
      <c r="BV25" s="132"/>
      <c r="BW25" s="143"/>
      <c r="BX25" s="122"/>
      <c r="BY25" s="51"/>
      <c r="BZ25" s="186"/>
      <c r="CA25" s="33" t="s">
        <v>65</v>
      </c>
      <c r="CB25" s="32"/>
      <c r="CC25" s="126"/>
      <c r="CD25" s="32"/>
      <c r="CE25" s="32"/>
      <c r="CF25" s="32"/>
      <c r="CG25" s="32"/>
      <c r="CH25" s="139" t="str">
        <f t="shared" si="3"/>
        <v/>
      </c>
      <c r="CI25" s="187"/>
      <c r="CJ25" s="188"/>
      <c r="CK25" s="189"/>
      <c r="CL25" s="189"/>
      <c r="CM25" s="189"/>
      <c r="CN25" s="191"/>
      <c r="CO25" s="192"/>
      <c r="CP25" s="132"/>
      <c r="CQ25" s="143"/>
      <c r="CR25" s="122"/>
      <c r="CS25" s="107"/>
      <c r="CT25" s="107"/>
    </row>
    <row r="26" spans="1:98" s="108" customFormat="1" x14ac:dyDescent="0.25">
      <c r="A26" s="277"/>
      <c r="B26" s="278"/>
      <c r="C26" s="302"/>
      <c r="D26" s="303"/>
      <c r="E26" s="278"/>
      <c r="F26" s="122"/>
      <c r="G26" s="277"/>
      <c r="H26" s="278"/>
      <c r="I26" s="260"/>
      <c r="J26" s="261"/>
      <c r="K26" s="316"/>
      <c r="L26" s="188"/>
      <c r="M26" s="189"/>
      <c r="N26" s="189"/>
      <c r="O26" s="189"/>
      <c r="P26" s="191"/>
      <c r="Q26" s="51"/>
      <c r="R26" s="258"/>
      <c r="S26" s="33" t="s">
        <v>66</v>
      </c>
      <c r="T26" s="32"/>
      <c r="U26" s="126"/>
      <c r="V26" s="136"/>
      <c r="W26" s="136"/>
      <c r="X26" s="136"/>
      <c r="Y26" s="136"/>
      <c r="Z26" s="127" t="str">
        <f t="shared" si="4"/>
        <v/>
      </c>
      <c r="AA26" s="187"/>
      <c r="AB26" s="188"/>
      <c r="AC26" s="189"/>
      <c r="AD26" s="189"/>
      <c r="AE26" s="189"/>
      <c r="AF26" s="191"/>
      <c r="AG26" s="199"/>
      <c r="AH26" s="132"/>
      <c r="AI26" s="143"/>
      <c r="AJ26" s="122"/>
      <c r="AK26" s="51"/>
      <c r="AL26" s="186"/>
      <c r="AM26" s="33" t="s">
        <v>66</v>
      </c>
      <c r="AN26" s="32"/>
      <c r="AO26" s="126"/>
      <c r="AP26" s="32"/>
      <c r="AQ26" s="32"/>
      <c r="AR26" s="32"/>
      <c r="AS26" s="32"/>
      <c r="AT26" s="127" t="str">
        <f t="shared" si="0"/>
        <v/>
      </c>
      <c r="AU26" s="187"/>
      <c r="AV26" s="188"/>
      <c r="AW26" s="189"/>
      <c r="AX26" s="189"/>
      <c r="AY26" s="189"/>
      <c r="AZ26" s="191"/>
      <c r="BA26" s="193"/>
      <c r="BB26" s="132"/>
      <c r="BC26" s="143"/>
      <c r="BD26" s="122"/>
      <c r="BE26" s="51"/>
      <c r="BF26" s="186"/>
      <c r="BG26" s="33" t="s">
        <v>66</v>
      </c>
      <c r="BH26" s="32"/>
      <c r="BI26" s="126"/>
      <c r="BJ26" s="32"/>
      <c r="BK26" s="32"/>
      <c r="BL26" s="32"/>
      <c r="BM26" s="32"/>
      <c r="BN26" s="139" t="str">
        <f t="shared" si="1"/>
        <v/>
      </c>
      <c r="BO26" s="187"/>
      <c r="BP26" s="188"/>
      <c r="BQ26" s="189"/>
      <c r="BR26" s="189"/>
      <c r="BS26" s="189"/>
      <c r="BT26" s="191"/>
      <c r="BU26" s="193"/>
      <c r="BV26" s="132"/>
      <c r="BW26" s="143"/>
      <c r="BX26" s="122"/>
      <c r="BY26" s="51"/>
      <c r="BZ26" s="186"/>
      <c r="CA26" s="33" t="s">
        <v>66</v>
      </c>
      <c r="CB26" s="32"/>
      <c r="CC26" s="126"/>
      <c r="CD26" s="32"/>
      <c r="CE26" s="32"/>
      <c r="CF26" s="32"/>
      <c r="CG26" s="32"/>
      <c r="CH26" s="139" t="str">
        <f t="shared" si="3"/>
        <v/>
      </c>
      <c r="CI26" s="187"/>
      <c r="CJ26" s="188"/>
      <c r="CK26" s="189"/>
      <c r="CL26" s="189"/>
      <c r="CM26" s="189"/>
      <c r="CN26" s="191"/>
      <c r="CO26" s="193"/>
      <c r="CP26" s="132"/>
      <c r="CQ26" s="143"/>
      <c r="CR26" s="122"/>
      <c r="CS26" s="107"/>
      <c r="CT26" s="107"/>
    </row>
    <row r="27" spans="1:98" s="108" customFormat="1" x14ac:dyDescent="0.25">
      <c r="A27" s="277"/>
      <c r="B27" s="278"/>
      <c r="C27" s="302"/>
      <c r="D27" s="303"/>
      <c r="E27" s="278"/>
      <c r="F27" s="122"/>
      <c r="G27" s="277"/>
      <c r="H27" s="278"/>
      <c r="I27" s="260"/>
      <c r="J27" s="261"/>
      <c r="K27" s="316"/>
      <c r="L27" s="188"/>
      <c r="M27" s="189"/>
      <c r="N27" s="189"/>
      <c r="O27" s="189"/>
      <c r="P27" s="191"/>
      <c r="Q27" s="51"/>
      <c r="R27" s="258"/>
      <c r="S27" s="33" t="s">
        <v>67</v>
      </c>
      <c r="T27" s="32"/>
      <c r="U27" s="126"/>
      <c r="V27" s="136"/>
      <c r="W27" s="136"/>
      <c r="X27" s="136"/>
      <c r="Y27" s="136"/>
      <c r="Z27" s="127" t="str">
        <f t="shared" ref="Z27:Z39" si="10">IF($T27&lt;&gt;"",IF(AND(V27="SI",W27="SI",X27="SI",Y27="SI"),"Suficiente",IF(OR(V27="NO",W27="NO",X27="NO",Y27="NO"),"Deficiente",IF(OR(V27="",W27="",X27="",Y27=""),"Falta Valorar el Control",""))),"")</f>
        <v/>
      </c>
      <c r="AA27" s="187"/>
      <c r="AB27" s="188"/>
      <c r="AC27" s="189"/>
      <c r="AD27" s="189"/>
      <c r="AE27" s="189"/>
      <c r="AF27" s="191"/>
      <c r="AG27" s="199"/>
      <c r="AH27" s="132"/>
      <c r="AI27" s="143"/>
      <c r="AJ27" s="122"/>
      <c r="AK27" s="51"/>
      <c r="AL27" s="186"/>
      <c r="AM27" s="33" t="s">
        <v>67</v>
      </c>
      <c r="AN27" s="32"/>
      <c r="AO27" s="126"/>
      <c r="AP27" s="32"/>
      <c r="AQ27" s="32"/>
      <c r="AR27" s="32"/>
      <c r="AS27" s="32"/>
      <c r="AT27" s="127" t="str">
        <f t="shared" si="0"/>
        <v/>
      </c>
      <c r="AU27" s="187"/>
      <c r="AV27" s="188"/>
      <c r="AW27" s="189"/>
      <c r="AX27" s="189"/>
      <c r="AY27" s="189"/>
      <c r="AZ27" s="191"/>
      <c r="BA27" s="193"/>
      <c r="BB27" s="132"/>
      <c r="BC27" s="143"/>
      <c r="BD27" s="122"/>
      <c r="BE27" s="51"/>
      <c r="BF27" s="186"/>
      <c r="BG27" s="33" t="s">
        <v>67</v>
      </c>
      <c r="BH27" s="32"/>
      <c r="BI27" s="126"/>
      <c r="BJ27" s="32"/>
      <c r="BK27" s="32"/>
      <c r="BL27" s="32"/>
      <c r="BM27" s="32"/>
      <c r="BN27" s="139" t="str">
        <f t="shared" si="1"/>
        <v/>
      </c>
      <c r="BO27" s="187"/>
      <c r="BP27" s="188"/>
      <c r="BQ27" s="189"/>
      <c r="BR27" s="189"/>
      <c r="BS27" s="189"/>
      <c r="BT27" s="191"/>
      <c r="BU27" s="193"/>
      <c r="BV27" s="132"/>
      <c r="BW27" s="143"/>
      <c r="BX27" s="122"/>
      <c r="BY27" s="51"/>
      <c r="BZ27" s="186"/>
      <c r="CA27" s="33" t="s">
        <v>67</v>
      </c>
      <c r="CB27" s="32"/>
      <c r="CC27" s="126"/>
      <c r="CD27" s="32"/>
      <c r="CE27" s="32"/>
      <c r="CF27" s="32"/>
      <c r="CG27" s="32"/>
      <c r="CH27" s="139" t="str">
        <f t="shared" si="3"/>
        <v/>
      </c>
      <c r="CI27" s="187"/>
      <c r="CJ27" s="188"/>
      <c r="CK27" s="189"/>
      <c r="CL27" s="189"/>
      <c r="CM27" s="189"/>
      <c r="CN27" s="191"/>
      <c r="CO27" s="193"/>
      <c r="CP27" s="132"/>
      <c r="CQ27" s="143"/>
      <c r="CR27" s="122"/>
      <c r="CS27" s="107"/>
      <c r="CT27" s="107"/>
    </row>
    <row r="28" spans="1:98" s="108" customFormat="1" x14ac:dyDescent="0.25">
      <c r="A28" s="277"/>
      <c r="B28" s="278"/>
      <c r="C28" s="302"/>
      <c r="D28" s="303"/>
      <c r="E28" s="278"/>
      <c r="F28" s="122"/>
      <c r="G28" s="277" t="b">
        <f>IF(H28&lt;&gt;"",(2.1+".2"))</f>
        <v>0</v>
      </c>
      <c r="H28" s="278"/>
      <c r="I28" s="260"/>
      <c r="J28" s="261"/>
      <c r="K28" s="316"/>
      <c r="L28" s="188"/>
      <c r="M28" s="189"/>
      <c r="N28" s="189"/>
      <c r="O28" s="189"/>
      <c r="P28" s="191"/>
      <c r="Q28" s="51"/>
      <c r="R28" s="258"/>
      <c r="S28" s="33" t="s">
        <v>68</v>
      </c>
      <c r="T28" s="32"/>
      <c r="U28" s="126"/>
      <c r="V28" s="136"/>
      <c r="W28" s="136"/>
      <c r="X28" s="136"/>
      <c r="Y28" s="136"/>
      <c r="Z28" s="127" t="str">
        <f t="shared" si="10"/>
        <v/>
      </c>
      <c r="AA28" s="187"/>
      <c r="AB28" s="188"/>
      <c r="AC28" s="189"/>
      <c r="AD28" s="189"/>
      <c r="AE28" s="189"/>
      <c r="AF28" s="191"/>
      <c r="AG28" s="199"/>
      <c r="AH28" s="133"/>
      <c r="AI28" s="143"/>
      <c r="AJ28" s="122"/>
      <c r="AK28" s="51"/>
      <c r="AL28" s="186"/>
      <c r="AM28" s="33" t="s">
        <v>68</v>
      </c>
      <c r="AN28" s="32"/>
      <c r="AO28" s="126"/>
      <c r="AP28" s="32"/>
      <c r="AQ28" s="32"/>
      <c r="AR28" s="32"/>
      <c r="AS28" s="32"/>
      <c r="AT28" s="127" t="str">
        <f t="shared" si="0"/>
        <v/>
      </c>
      <c r="AU28" s="187"/>
      <c r="AV28" s="188"/>
      <c r="AW28" s="189"/>
      <c r="AX28" s="189"/>
      <c r="AY28" s="189"/>
      <c r="AZ28" s="191"/>
      <c r="BA28" s="192"/>
      <c r="BB28" s="133"/>
      <c r="BC28" s="143"/>
      <c r="BD28" s="122"/>
      <c r="BE28" s="51"/>
      <c r="BF28" s="186"/>
      <c r="BG28" s="33" t="s">
        <v>68</v>
      </c>
      <c r="BH28" s="32"/>
      <c r="BI28" s="126"/>
      <c r="BJ28" s="32"/>
      <c r="BK28" s="32"/>
      <c r="BL28" s="32"/>
      <c r="BM28" s="32"/>
      <c r="BN28" s="139" t="str">
        <f t="shared" si="1"/>
        <v/>
      </c>
      <c r="BO28" s="187"/>
      <c r="BP28" s="188"/>
      <c r="BQ28" s="189"/>
      <c r="BR28" s="189"/>
      <c r="BS28" s="189"/>
      <c r="BT28" s="191"/>
      <c r="BU28" s="192"/>
      <c r="BV28" s="133"/>
      <c r="BW28" s="143"/>
      <c r="BX28" s="122"/>
      <c r="BY28" s="51"/>
      <c r="BZ28" s="186"/>
      <c r="CA28" s="33" t="s">
        <v>68</v>
      </c>
      <c r="CB28" s="32"/>
      <c r="CC28" s="126"/>
      <c r="CD28" s="32"/>
      <c r="CE28" s="32"/>
      <c r="CF28" s="32"/>
      <c r="CG28" s="32"/>
      <c r="CH28" s="139" t="str">
        <f t="shared" si="3"/>
        <v/>
      </c>
      <c r="CI28" s="187"/>
      <c r="CJ28" s="188"/>
      <c r="CK28" s="189"/>
      <c r="CL28" s="189"/>
      <c r="CM28" s="189"/>
      <c r="CN28" s="191"/>
      <c r="CO28" s="192"/>
      <c r="CP28" s="133"/>
      <c r="CQ28" s="143"/>
      <c r="CR28" s="122"/>
      <c r="CS28" s="107"/>
      <c r="CT28" s="107"/>
    </row>
    <row r="29" spans="1:98" s="108" customFormat="1" x14ac:dyDescent="0.25">
      <c r="A29" s="277"/>
      <c r="B29" s="278"/>
      <c r="C29" s="302"/>
      <c r="D29" s="303"/>
      <c r="E29" s="278"/>
      <c r="F29" s="122"/>
      <c r="G29" s="277"/>
      <c r="H29" s="278"/>
      <c r="I29" s="260"/>
      <c r="J29" s="261"/>
      <c r="K29" s="316"/>
      <c r="L29" s="188"/>
      <c r="M29" s="189"/>
      <c r="N29" s="189"/>
      <c r="O29" s="189"/>
      <c r="P29" s="191"/>
      <c r="Q29" s="51"/>
      <c r="R29" s="258"/>
      <c r="S29" s="33" t="s">
        <v>69</v>
      </c>
      <c r="T29" s="32"/>
      <c r="U29" s="126"/>
      <c r="V29" s="136"/>
      <c r="W29" s="136"/>
      <c r="X29" s="136"/>
      <c r="Y29" s="136"/>
      <c r="Z29" s="127" t="str">
        <f t="shared" si="10"/>
        <v/>
      </c>
      <c r="AA29" s="187"/>
      <c r="AB29" s="188"/>
      <c r="AC29" s="189"/>
      <c r="AD29" s="189"/>
      <c r="AE29" s="189"/>
      <c r="AF29" s="191"/>
      <c r="AG29" s="199"/>
      <c r="AH29" s="133"/>
      <c r="AI29" s="143"/>
      <c r="AJ29" s="122"/>
      <c r="AK29" s="51"/>
      <c r="AL29" s="186"/>
      <c r="AM29" s="33" t="s">
        <v>69</v>
      </c>
      <c r="AN29" s="32"/>
      <c r="AO29" s="126"/>
      <c r="AP29" s="32"/>
      <c r="AQ29" s="32"/>
      <c r="AR29" s="32"/>
      <c r="AS29" s="32"/>
      <c r="AT29" s="127" t="str">
        <f t="shared" si="0"/>
        <v/>
      </c>
      <c r="AU29" s="187"/>
      <c r="AV29" s="188"/>
      <c r="AW29" s="189"/>
      <c r="AX29" s="189"/>
      <c r="AY29" s="189"/>
      <c r="AZ29" s="191"/>
      <c r="BA29" s="193"/>
      <c r="BB29" s="133"/>
      <c r="BC29" s="143"/>
      <c r="BD29" s="122"/>
      <c r="BE29" s="51"/>
      <c r="BF29" s="186"/>
      <c r="BG29" s="33" t="s">
        <v>69</v>
      </c>
      <c r="BH29" s="32"/>
      <c r="BI29" s="126"/>
      <c r="BJ29" s="32"/>
      <c r="BK29" s="32"/>
      <c r="BL29" s="32"/>
      <c r="BM29" s="32"/>
      <c r="BN29" s="139" t="str">
        <f t="shared" si="1"/>
        <v/>
      </c>
      <c r="BO29" s="187"/>
      <c r="BP29" s="188"/>
      <c r="BQ29" s="189"/>
      <c r="BR29" s="189"/>
      <c r="BS29" s="189"/>
      <c r="BT29" s="191"/>
      <c r="BU29" s="193"/>
      <c r="BV29" s="133"/>
      <c r="BW29" s="143"/>
      <c r="BX29" s="122"/>
      <c r="BY29" s="51"/>
      <c r="BZ29" s="186"/>
      <c r="CA29" s="33" t="s">
        <v>69</v>
      </c>
      <c r="CB29" s="32"/>
      <c r="CC29" s="126"/>
      <c r="CD29" s="32"/>
      <c r="CE29" s="32"/>
      <c r="CF29" s="32"/>
      <c r="CG29" s="32"/>
      <c r="CH29" s="139" t="str">
        <f t="shared" si="3"/>
        <v/>
      </c>
      <c r="CI29" s="187"/>
      <c r="CJ29" s="188"/>
      <c r="CK29" s="189"/>
      <c r="CL29" s="189"/>
      <c r="CM29" s="189"/>
      <c r="CN29" s="191"/>
      <c r="CO29" s="193"/>
      <c r="CP29" s="133"/>
      <c r="CQ29" s="143"/>
      <c r="CR29" s="122"/>
      <c r="CS29" s="107"/>
      <c r="CT29" s="107"/>
    </row>
    <row r="30" spans="1:98" s="108" customFormat="1" x14ac:dyDescent="0.25">
      <c r="A30" s="277"/>
      <c r="B30" s="278"/>
      <c r="C30" s="302"/>
      <c r="D30" s="303"/>
      <c r="E30" s="278"/>
      <c r="F30" s="122"/>
      <c r="G30" s="277"/>
      <c r="H30" s="278"/>
      <c r="I30" s="260"/>
      <c r="J30" s="261"/>
      <c r="K30" s="317"/>
      <c r="L30" s="188"/>
      <c r="M30" s="189"/>
      <c r="N30" s="189"/>
      <c r="O30" s="189"/>
      <c r="P30" s="191"/>
      <c r="Q30" s="51"/>
      <c r="R30" s="258"/>
      <c r="S30" s="33" t="s">
        <v>70</v>
      </c>
      <c r="T30" s="32"/>
      <c r="U30" s="126"/>
      <c r="V30" s="136"/>
      <c r="W30" s="136"/>
      <c r="X30" s="136"/>
      <c r="Y30" s="136"/>
      <c r="Z30" s="127" t="str">
        <f t="shared" si="10"/>
        <v/>
      </c>
      <c r="AA30" s="187"/>
      <c r="AB30" s="188"/>
      <c r="AC30" s="189"/>
      <c r="AD30" s="189"/>
      <c r="AE30" s="189"/>
      <c r="AF30" s="191"/>
      <c r="AG30" s="199"/>
      <c r="AH30" s="133"/>
      <c r="AI30" s="143"/>
      <c r="AJ30" s="122"/>
      <c r="AK30" s="51"/>
      <c r="AL30" s="186"/>
      <c r="AM30" s="33" t="s">
        <v>70</v>
      </c>
      <c r="AN30" s="32"/>
      <c r="AO30" s="126"/>
      <c r="AP30" s="32"/>
      <c r="AQ30" s="32"/>
      <c r="AR30" s="32"/>
      <c r="AS30" s="32"/>
      <c r="AT30" s="127" t="str">
        <f t="shared" si="0"/>
        <v/>
      </c>
      <c r="AU30" s="187"/>
      <c r="AV30" s="188"/>
      <c r="AW30" s="189"/>
      <c r="AX30" s="189"/>
      <c r="AY30" s="189"/>
      <c r="AZ30" s="191"/>
      <c r="BA30" s="193"/>
      <c r="BB30" s="133"/>
      <c r="BC30" s="143"/>
      <c r="BD30" s="122"/>
      <c r="BE30" s="51"/>
      <c r="BF30" s="186"/>
      <c r="BG30" s="33" t="s">
        <v>70</v>
      </c>
      <c r="BH30" s="32"/>
      <c r="BI30" s="126"/>
      <c r="BJ30" s="32"/>
      <c r="BK30" s="32"/>
      <c r="BL30" s="32"/>
      <c r="BM30" s="32"/>
      <c r="BN30" s="139" t="str">
        <f t="shared" si="1"/>
        <v/>
      </c>
      <c r="BO30" s="187"/>
      <c r="BP30" s="188"/>
      <c r="BQ30" s="189"/>
      <c r="BR30" s="189"/>
      <c r="BS30" s="189"/>
      <c r="BT30" s="191"/>
      <c r="BU30" s="193"/>
      <c r="BV30" s="133"/>
      <c r="BW30" s="143"/>
      <c r="BX30" s="122"/>
      <c r="BY30" s="51"/>
      <c r="BZ30" s="186"/>
      <c r="CA30" s="33" t="s">
        <v>70</v>
      </c>
      <c r="CB30" s="32"/>
      <c r="CC30" s="126"/>
      <c r="CD30" s="32"/>
      <c r="CE30" s="32"/>
      <c r="CF30" s="32"/>
      <c r="CG30" s="32"/>
      <c r="CH30" s="139" t="str">
        <f t="shared" si="3"/>
        <v/>
      </c>
      <c r="CI30" s="187"/>
      <c r="CJ30" s="188"/>
      <c r="CK30" s="189"/>
      <c r="CL30" s="189"/>
      <c r="CM30" s="189"/>
      <c r="CN30" s="191"/>
      <c r="CO30" s="193"/>
      <c r="CP30" s="133"/>
      <c r="CQ30" s="143"/>
      <c r="CR30" s="122"/>
      <c r="CS30" s="107"/>
      <c r="CT30" s="107"/>
    </row>
    <row r="31" spans="1:98" s="108" customFormat="1" x14ac:dyDescent="0.25">
      <c r="A31" s="286" t="b">
        <f>IF(D31&lt;&gt;"",'Información General'!$D$12&amp;"_"&amp;1+"2")</f>
        <v>0</v>
      </c>
      <c r="B31" s="284"/>
      <c r="C31" s="298" t="b">
        <f>IF(AND(B31&lt;&gt;""),IF(AND(B31="I. Calidad Educativa"),'Ejes Rectores'!$B$6,IF(AND(B31="II. Investigación y Posgrado"),'Ejes Rectores'!$B$7,IF(AND(B31="III. Gestión y Gobierno"),'Ejes Rectores'!$B$8,IF(AND(B31="IV. Vinculación Difusión y Extensión de la Cultura"),'Ejes Rectores'!$B$9,IF(AND(B31="V. Internacionalización"),'Ejes Rectores'!$B$10,IF(AND(B31="VI. Responsabilidad Social Universitaria"),'Ejes Rectores'!$B$11)))))))</f>
        <v>0</v>
      </c>
      <c r="D31" s="300"/>
      <c r="E31" s="284"/>
      <c r="F31" s="121"/>
      <c r="G31" s="286" t="b">
        <f>IF(H31&lt;&gt;"",(3.1+"0"))</f>
        <v>0</v>
      </c>
      <c r="H31" s="284"/>
      <c r="I31" s="285"/>
      <c r="J31" s="283"/>
      <c r="K31" s="318"/>
      <c r="L31" s="180"/>
      <c r="M31" s="181"/>
      <c r="N31" s="181"/>
      <c r="O31" s="181"/>
      <c r="P31" s="183" t="str">
        <f t="shared" ref="P31" si="11">IF(AND(M31&lt;&gt;"",O31&lt;&gt;""),IF(AND(M31&gt;5, O31&gt;5),"De Atención Inmediata",IF(AND(M31&lt;6, M31&gt;0, O31&gt;5),"De Atención Periódica",IF(AND(M31&gt;5, O31&lt;6, O31&gt;0),"De Seguimiento",IF(AND(M31&lt;6, M31&gt;0, O31&lt;6, O31&gt;0),"Controlado")))),"")</f>
        <v/>
      </c>
      <c r="Q31" s="51"/>
      <c r="R31" s="259"/>
      <c r="S31" s="33" t="s">
        <v>71</v>
      </c>
      <c r="T31" s="32"/>
      <c r="U31" s="126"/>
      <c r="V31" s="136"/>
      <c r="W31" s="136"/>
      <c r="X31" s="136"/>
      <c r="Y31" s="136"/>
      <c r="Z31" s="127" t="str">
        <f t="shared" si="10"/>
        <v/>
      </c>
      <c r="AA31" s="179"/>
      <c r="AB31" s="180"/>
      <c r="AC31" s="181"/>
      <c r="AD31" s="181"/>
      <c r="AE31" s="181"/>
      <c r="AF31" s="183" t="str">
        <f t="shared" ref="AF31" si="12">IF(AND(AC31&lt;&gt;"",AE31&lt;&gt;""),IF(AND(AC31&gt;5, AE31&gt;5),"De Atención Inmediata",IF(AND(AC31&lt;6, AC31&gt;0, AE31&gt;5),"De Atención Periódica",IF(AND(AC31&gt;5, AE31&lt;6, AE31&gt;0),"De Seguimiento",IF(AND(AC31&lt;6, AC31&gt;0, AE31&lt;6, AE31&gt;0),"Controlado")))),"")</f>
        <v/>
      </c>
      <c r="AG31" s="280"/>
      <c r="AH31" s="131"/>
      <c r="AI31" s="142"/>
      <c r="AJ31" s="121"/>
      <c r="AK31" s="51"/>
      <c r="AL31" s="178"/>
      <c r="AM31" s="33" t="s">
        <v>71</v>
      </c>
      <c r="AN31" s="32"/>
      <c r="AO31" s="126"/>
      <c r="AP31" s="32"/>
      <c r="AQ31" s="32"/>
      <c r="AR31" s="32"/>
      <c r="AS31" s="32"/>
      <c r="AT31" s="127" t="str">
        <f t="shared" si="0"/>
        <v/>
      </c>
      <c r="AU31" s="179"/>
      <c r="AV31" s="180"/>
      <c r="AW31" s="181"/>
      <c r="AX31" s="181"/>
      <c r="AY31" s="181"/>
      <c r="AZ31" s="182" t="str">
        <f t="shared" ref="AZ31" si="13">IF(AND(AW31&lt;&gt;"",AY31&lt;&gt;""),IF(AND(AW31&gt;5, AY31&gt;5),"De Atención Inmediata",IF(AND(AW31&lt;6, AW31&gt;0, AY31&gt;5),"De Atención Periódica",IF(AND(AW31&gt;5, AY31&lt;6, AY31&gt;0),"De Seguimiento",IF(AND(AW31&lt;6, AW31&gt;0, AY31&lt;6, AY31&gt;0),"Controlado")))),"")</f>
        <v/>
      </c>
      <c r="BA31" s="184"/>
      <c r="BB31" s="131"/>
      <c r="BC31" s="142"/>
      <c r="BD31" s="121"/>
      <c r="BE31" s="51"/>
      <c r="BF31" s="178"/>
      <c r="BG31" s="33" t="s">
        <v>71</v>
      </c>
      <c r="BH31" s="32"/>
      <c r="BI31" s="126"/>
      <c r="BJ31" s="32"/>
      <c r="BK31" s="32"/>
      <c r="BL31" s="32"/>
      <c r="BM31" s="32"/>
      <c r="BN31" s="139" t="str">
        <f t="shared" ref="BN31:BN94" si="14">IF($BH31&lt;&gt;"",IF(AND(BJ31="SI",BK31="SI",BL31="SI",BM31="SI"),"Suficiente",IF(OR(BJ31="NO",BK31="NO",BL31="NO",BM31="NO"),"Deficiente",IF(OR(BJ31="",BK31="",BL31="",BM31=""),"Falta Valorar el Control",""))),"")</f>
        <v/>
      </c>
      <c r="BO31" s="179"/>
      <c r="BP31" s="180"/>
      <c r="BQ31" s="181"/>
      <c r="BR31" s="181"/>
      <c r="BS31" s="181"/>
      <c r="BT31" s="182" t="str">
        <f t="shared" ref="BT31" si="15">IF(AND(BQ31&lt;&gt;"",BS31&lt;&gt;""),IF(AND(BQ31&gt;5, BS31&gt;5),"De Atención Inmediata",IF(AND(BQ31&lt;6, BQ31&gt;0, BS31&gt;5),"De Atención Periódica",IF(AND(BQ31&gt;5, BS31&lt;6, BS31&gt;0),"De Seguimiento",IF(AND(BQ31&lt;6, BQ31&gt;0, BS31&lt;6, BS31&gt;0),"Controlado")))),"")</f>
        <v/>
      </c>
      <c r="BU31" s="184"/>
      <c r="BV31" s="131"/>
      <c r="BW31" s="142"/>
      <c r="BX31" s="121"/>
      <c r="BY31" s="51"/>
      <c r="BZ31" s="178"/>
      <c r="CA31" s="33" t="s">
        <v>71</v>
      </c>
      <c r="CB31" s="32"/>
      <c r="CC31" s="126"/>
      <c r="CD31" s="32"/>
      <c r="CE31" s="32"/>
      <c r="CF31" s="32"/>
      <c r="CG31" s="32"/>
      <c r="CH31" s="139" t="str">
        <f t="shared" si="3"/>
        <v/>
      </c>
      <c r="CI31" s="179"/>
      <c r="CJ31" s="180"/>
      <c r="CK31" s="181"/>
      <c r="CL31" s="181"/>
      <c r="CM31" s="181"/>
      <c r="CN31" s="182" t="str">
        <f t="shared" ref="CN31" si="16">IF(AND(CK31&lt;&gt;"",CM31&lt;&gt;""),IF(AND(CK31&gt;5, CM31&gt;5),"De Atención Inmediata",IF(AND(CK31&lt;6, CK31&gt;0, CM31&gt;5),"De Atención Periódica",IF(AND(CK31&gt;5, CM31&lt;6, CM31&gt;0),"De Seguimiento",IF(AND(CK31&lt;6, CK31&gt;0, CM31&lt;6, CM31&gt;0),"Controlado")))),"")</f>
        <v/>
      </c>
      <c r="CO31" s="184"/>
      <c r="CP31" s="131"/>
      <c r="CQ31" s="142"/>
      <c r="CR31" s="121"/>
      <c r="CS31" s="107"/>
      <c r="CT31" s="107"/>
    </row>
    <row r="32" spans="1:98" s="108" customFormat="1" x14ac:dyDescent="0.25">
      <c r="A32" s="286"/>
      <c r="B32" s="284"/>
      <c r="C32" s="298"/>
      <c r="D32" s="300"/>
      <c r="E32" s="284"/>
      <c r="F32" s="121"/>
      <c r="G32" s="286"/>
      <c r="H32" s="284"/>
      <c r="I32" s="285"/>
      <c r="J32" s="283"/>
      <c r="K32" s="319"/>
      <c r="L32" s="180"/>
      <c r="M32" s="181"/>
      <c r="N32" s="181"/>
      <c r="O32" s="181"/>
      <c r="P32" s="183"/>
      <c r="Q32" s="51"/>
      <c r="R32" s="259"/>
      <c r="S32" s="33" t="s">
        <v>72</v>
      </c>
      <c r="T32" s="32"/>
      <c r="U32" s="126"/>
      <c r="V32" s="136"/>
      <c r="W32" s="136"/>
      <c r="X32" s="136"/>
      <c r="Y32" s="136"/>
      <c r="Z32" s="127" t="str">
        <f t="shared" si="10"/>
        <v/>
      </c>
      <c r="AA32" s="179"/>
      <c r="AB32" s="180"/>
      <c r="AC32" s="181"/>
      <c r="AD32" s="181"/>
      <c r="AE32" s="181"/>
      <c r="AF32" s="183"/>
      <c r="AG32" s="280"/>
      <c r="AH32" s="131"/>
      <c r="AI32" s="142"/>
      <c r="AJ32" s="121"/>
      <c r="AK32" s="51"/>
      <c r="AL32" s="178"/>
      <c r="AM32" s="33" t="s">
        <v>72</v>
      </c>
      <c r="AN32" s="32"/>
      <c r="AO32" s="126"/>
      <c r="AP32" s="32"/>
      <c r="AQ32" s="32"/>
      <c r="AR32" s="32"/>
      <c r="AS32" s="32"/>
      <c r="AT32" s="127" t="str">
        <f t="shared" si="0"/>
        <v/>
      </c>
      <c r="AU32" s="179"/>
      <c r="AV32" s="180"/>
      <c r="AW32" s="181"/>
      <c r="AX32" s="181"/>
      <c r="AY32" s="181"/>
      <c r="AZ32" s="183"/>
      <c r="BA32" s="185"/>
      <c r="BB32" s="131"/>
      <c r="BC32" s="142"/>
      <c r="BD32" s="121"/>
      <c r="BE32" s="51"/>
      <c r="BF32" s="178"/>
      <c r="BG32" s="33" t="s">
        <v>72</v>
      </c>
      <c r="BH32" s="32"/>
      <c r="BI32" s="126"/>
      <c r="BJ32" s="32"/>
      <c r="BK32" s="32"/>
      <c r="BL32" s="32"/>
      <c r="BM32" s="32"/>
      <c r="BN32" s="139" t="str">
        <f t="shared" si="14"/>
        <v/>
      </c>
      <c r="BO32" s="179"/>
      <c r="BP32" s="180"/>
      <c r="BQ32" s="181"/>
      <c r="BR32" s="181"/>
      <c r="BS32" s="181"/>
      <c r="BT32" s="183"/>
      <c r="BU32" s="185"/>
      <c r="BV32" s="131"/>
      <c r="BW32" s="142"/>
      <c r="BX32" s="121"/>
      <c r="BY32" s="51"/>
      <c r="BZ32" s="178"/>
      <c r="CA32" s="33" t="s">
        <v>72</v>
      </c>
      <c r="CB32" s="32"/>
      <c r="CC32" s="126"/>
      <c r="CD32" s="32"/>
      <c r="CE32" s="32"/>
      <c r="CF32" s="32"/>
      <c r="CG32" s="32"/>
      <c r="CH32" s="139" t="str">
        <f t="shared" si="3"/>
        <v/>
      </c>
      <c r="CI32" s="179"/>
      <c r="CJ32" s="180"/>
      <c r="CK32" s="181"/>
      <c r="CL32" s="181"/>
      <c r="CM32" s="181"/>
      <c r="CN32" s="183"/>
      <c r="CO32" s="185"/>
      <c r="CP32" s="131"/>
      <c r="CQ32" s="142"/>
      <c r="CR32" s="121"/>
      <c r="CS32" s="107"/>
      <c r="CT32" s="107"/>
    </row>
    <row r="33" spans="1:98" s="108" customFormat="1" x14ac:dyDescent="0.25">
      <c r="A33" s="286"/>
      <c r="B33" s="284"/>
      <c r="C33" s="298"/>
      <c r="D33" s="300"/>
      <c r="E33" s="284"/>
      <c r="F33" s="121"/>
      <c r="G33" s="286"/>
      <c r="H33" s="284"/>
      <c r="I33" s="285"/>
      <c r="J33" s="283"/>
      <c r="K33" s="319"/>
      <c r="L33" s="180"/>
      <c r="M33" s="181"/>
      <c r="N33" s="181"/>
      <c r="O33" s="181"/>
      <c r="P33" s="183"/>
      <c r="Q33" s="51"/>
      <c r="R33" s="259"/>
      <c r="S33" s="33" t="s">
        <v>73</v>
      </c>
      <c r="T33" s="32"/>
      <c r="U33" s="126"/>
      <c r="V33" s="136"/>
      <c r="W33" s="136"/>
      <c r="X33" s="136"/>
      <c r="Y33" s="136"/>
      <c r="Z33" s="127" t="str">
        <f t="shared" si="10"/>
        <v/>
      </c>
      <c r="AA33" s="179"/>
      <c r="AB33" s="180"/>
      <c r="AC33" s="181"/>
      <c r="AD33" s="181"/>
      <c r="AE33" s="181"/>
      <c r="AF33" s="183"/>
      <c r="AG33" s="280"/>
      <c r="AH33" s="131"/>
      <c r="AI33" s="142"/>
      <c r="AJ33" s="121"/>
      <c r="AK33" s="51"/>
      <c r="AL33" s="178"/>
      <c r="AM33" s="33" t="s">
        <v>73</v>
      </c>
      <c r="AN33" s="32"/>
      <c r="AO33" s="126"/>
      <c r="AP33" s="32"/>
      <c r="AQ33" s="32"/>
      <c r="AR33" s="32"/>
      <c r="AS33" s="32"/>
      <c r="AT33" s="127" t="str">
        <f t="shared" si="0"/>
        <v/>
      </c>
      <c r="AU33" s="179"/>
      <c r="AV33" s="180"/>
      <c r="AW33" s="181"/>
      <c r="AX33" s="181"/>
      <c r="AY33" s="181"/>
      <c r="AZ33" s="183"/>
      <c r="BA33" s="185"/>
      <c r="BB33" s="131"/>
      <c r="BC33" s="142"/>
      <c r="BD33" s="121"/>
      <c r="BE33" s="51"/>
      <c r="BF33" s="178"/>
      <c r="BG33" s="33" t="s">
        <v>73</v>
      </c>
      <c r="BH33" s="32"/>
      <c r="BI33" s="126"/>
      <c r="BJ33" s="32"/>
      <c r="BK33" s="32"/>
      <c r="BL33" s="32"/>
      <c r="BM33" s="32"/>
      <c r="BN33" s="139" t="str">
        <f t="shared" si="14"/>
        <v/>
      </c>
      <c r="BO33" s="179"/>
      <c r="BP33" s="180"/>
      <c r="BQ33" s="181"/>
      <c r="BR33" s="181"/>
      <c r="BS33" s="181"/>
      <c r="BT33" s="183"/>
      <c r="BU33" s="185"/>
      <c r="BV33" s="131"/>
      <c r="BW33" s="142"/>
      <c r="BX33" s="121"/>
      <c r="BY33" s="51"/>
      <c r="BZ33" s="178"/>
      <c r="CA33" s="33" t="s">
        <v>73</v>
      </c>
      <c r="CB33" s="32"/>
      <c r="CC33" s="126"/>
      <c r="CD33" s="32"/>
      <c r="CE33" s="32"/>
      <c r="CF33" s="32"/>
      <c r="CG33" s="32"/>
      <c r="CH33" s="139" t="str">
        <f t="shared" si="3"/>
        <v/>
      </c>
      <c r="CI33" s="179"/>
      <c r="CJ33" s="180"/>
      <c r="CK33" s="181"/>
      <c r="CL33" s="181"/>
      <c r="CM33" s="181"/>
      <c r="CN33" s="183"/>
      <c r="CO33" s="185"/>
      <c r="CP33" s="131"/>
      <c r="CQ33" s="142"/>
      <c r="CR33" s="121"/>
      <c r="CS33" s="107"/>
      <c r="CT33" s="107"/>
    </row>
    <row r="34" spans="1:98" s="108" customFormat="1" x14ac:dyDescent="0.25">
      <c r="A34" s="286"/>
      <c r="B34" s="284"/>
      <c r="C34" s="298"/>
      <c r="D34" s="300"/>
      <c r="E34" s="284"/>
      <c r="F34" s="121"/>
      <c r="G34" s="286" t="b">
        <f>IF(H34&lt;&gt;"",(3.1+".1"))</f>
        <v>0</v>
      </c>
      <c r="H34" s="284"/>
      <c r="I34" s="285"/>
      <c r="J34" s="283"/>
      <c r="K34" s="319"/>
      <c r="L34" s="180"/>
      <c r="M34" s="181"/>
      <c r="N34" s="181"/>
      <c r="O34" s="181"/>
      <c r="P34" s="183"/>
      <c r="Q34" s="51"/>
      <c r="R34" s="259"/>
      <c r="S34" s="33" t="s">
        <v>74</v>
      </c>
      <c r="T34" s="32"/>
      <c r="U34" s="126"/>
      <c r="V34" s="136"/>
      <c r="W34" s="136"/>
      <c r="X34" s="136"/>
      <c r="Y34" s="136"/>
      <c r="Z34" s="127" t="str">
        <f t="shared" si="10"/>
        <v/>
      </c>
      <c r="AA34" s="179"/>
      <c r="AB34" s="180"/>
      <c r="AC34" s="181"/>
      <c r="AD34" s="181"/>
      <c r="AE34" s="181"/>
      <c r="AF34" s="183"/>
      <c r="AG34" s="280"/>
      <c r="AH34" s="131"/>
      <c r="AI34" s="142"/>
      <c r="AJ34" s="121"/>
      <c r="AK34" s="51"/>
      <c r="AL34" s="178"/>
      <c r="AM34" s="33" t="s">
        <v>74</v>
      </c>
      <c r="AN34" s="32"/>
      <c r="AO34" s="126"/>
      <c r="AP34" s="32"/>
      <c r="AQ34" s="32"/>
      <c r="AR34" s="32"/>
      <c r="AS34" s="32"/>
      <c r="AT34" s="127" t="str">
        <f t="shared" si="0"/>
        <v/>
      </c>
      <c r="AU34" s="179"/>
      <c r="AV34" s="180"/>
      <c r="AW34" s="181"/>
      <c r="AX34" s="181"/>
      <c r="AY34" s="181"/>
      <c r="AZ34" s="183"/>
      <c r="BA34" s="184"/>
      <c r="BB34" s="131"/>
      <c r="BC34" s="142"/>
      <c r="BD34" s="121"/>
      <c r="BE34" s="51"/>
      <c r="BF34" s="178"/>
      <c r="BG34" s="33" t="s">
        <v>74</v>
      </c>
      <c r="BH34" s="32"/>
      <c r="BI34" s="126"/>
      <c r="BJ34" s="32"/>
      <c r="BK34" s="32"/>
      <c r="BL34" s="32"/>
      <c r="BM34" s="32"/>
      <c r="BN34" s="139" t="str">
        <f t="shared" si="14"/>
        <v/>
      </c>
      <c r="BO34" s="179"/>
      <c r="BP34" s="180"/>
      <c r="BQ34" s="181"/>
      <c r="BR34" s="181"/>
      <c r="BS34" s="181"/>
      <c r="BT34" s="183"/>
      <c r="BU34" s="184"/>
      <c r="BV34" s="131"/>
      <c r="BW34" s="142"/>
      <c r="BX34" s="121"/>
      <c r="BY34" s="51"/>
      <c r="BZ34" s="178"/>
      <c r="CA34" s="33" t="s">
        <v>74</v>
      </c>
      <c r="CB34" s="32"/>
      <c r="CC34" s="126"/>
      <c r="CD34" s="32"/>
      <c r="CE34" s="32"/>
      <c r="CF34" s="32"/>
      <c r="CG34" s="32"/>
      <c r="CH34" s="139" t="str">
        <f t="shared" si="3"/>
        <v/>
      </c>
      <c r="CI34" s="179"/>
      <c r="CJ34" s="180"/>
      <c r="CK34" s="181"/>
      <c r="CL34" s="181"/>
      <c r="CM34" s="181"/>
      <c r="CN34" s="183"/>
      <c r="CO34" s="184"/>
      <c r="CP34" s="131"/>
      <c r="CQ34" s="142"/>
      <c r="CR34" s="121"/>
      <c r="CS34" s="107"/>
      <c r="CT34" s="107"/>
    </row>
    <row r="35" spans="1:98" s="108" customFormat="1" x14ac:dyDescent="0.25">
      <c r="A35" s="286"/>
      <c r="B35" s="284"/>
      <c r="C35" s="298"/>
      <c r="D35" s="300"/>
      <c r="E35" s="284"/>
      <c r="F35" s="121"/>
      <c r="G35" s="286"/>
      <c r="H35" s="284"/>
      <c r="I35" s="285"/>
      <c r="J35" s="283"/>
      <c r="K35" s="319"/>
      <c r="L35" s="180"/>
      <c r="M35" s="181"/>
      <c r="N35" s="181"/>
      <c r="O35" s="181"/>
      <c r="P35" s="183"/>
      <c r="Q35" s="51"/>
      <c r="R35" s="259"/>
      <c r="S35" s="33" t="s">
        <v>75</v>
      </c>
      <c r="T35" s="32"/>
      <c r="U35" s="126"/>
      <c r="V35" s="136"/>
      <c r="W35" s="136"/>
      <c r="X35" s="136"/>
      <c r="Y35" s="136"/>
      <c r="Z35" s="127" t="str">
        <f t="shared" si="10"/>
        <v/>
      </c>
      <c r="AA35" s="179"/>
      <c r="AB35" s="180"/>
      <c r="AC35" s="181"/>
      <c r="AD35" s="181"/>
      <c r="AE35" s="181"/>
      <c r="AF35" s="183"/>
      <c r="AG35" s="280"/>
      <c r="AH35" s="131"/>
      <c r="AI35" s="142"/>
      <c r="AJ35" s="121"/>
      <c r="AK35" s="51"/>
      <c r="AL35" s="178"/>
      <c r="AM35" s="33" t="s">
        <v>75</v>
      </c>
      <c r="AN35" s="32"/>
      <c r="AO35" s="126"/>
      <c r="AP35" s="32"/>
      <c r="AQ35" s="32"/>
      <c r="AR35" s="32"/>
      <c r="AS35" s="32"/>
      <c r="AT35" s="127" t="str">
        <f t="shared" si="0"/>
        <v/>
      </c>
      <c r="AU35" s="179"/>
      <c r="AV35" s="180"/>
      <c r="AW35" s="181"/>
      <c r="AX35" s="181"/>
      <c r="AY35" s="181"/>
      <c r="AZ35" s="183"/>
      <c r="BA35" s="185"/>
      <c r="BB35" s="131"/>
      <c r="BC35" s="142"/>
      <c r="BD35" s="121"/>
      <c r="BE35" s="51"/>
      <c r="BF35" s="178"/>
      <c r="BG35" s="33" t="s">
        <v>75</v>
      </c>
      <c r="BH35" s="32"/>
      <c r="BI35" s="126"/>
      <c r="BJ35" s="32"/>
      <c r="BK35" s="32"/>
      <c r="BL35" s="32"/>
      <c r="BM35" s="32"/>
      <c r="BN35" s="139" t="str">
        <f t="shared" si="14"/>
        <v/>
      </c>
      <c r="BO35" s="179"/>
      <c r="BP35" s="180"/>
      <c r="BQ35" s="181"/>
      <c r="BR35" s="181"/>
      <c r="BS35" s="181"/>
      <c r="BT35" s="183"/>
      <c r="BU35" s="185"/>
      <c r="BV35" s="131"/>
      <c r="BW35" s="142"/>
      <c r="BX35" s="121"/>
      <c r="BY35" s="51"/>
      <c r="BZ35" s="178"/>
      <c r="CA35" s="33" t="s">
        <v>75</v>
      </c>
      <c r="CB35" s="32"/>
      <c r="CC35" s="126"/>
      <c r="CD35" s="32"/>
      <c r="CE35" s="32"/>
      <c r="CF35" s="32"/>
      <c r="CG35" s="32"/>
      <c r="CH35" s="139" t="str">
        <f t="shared" si="3"/>
        <v/>
      </c>
      <c r="CI35" s="179"/>
      <c r="CJ35" s="180"/>
      <c r="CK35" s="181"/>
      <c r="CL35" s="181"/>
      <c r="CM35" s="181"/>
      <c r="CN35" s="183"/>
      <c r="CO35" s="185"/>
      <c r="CP35" s="131"/>
      <c r="CQ35" s="142"/>
      <c r="CR35" s="121"/>
      <c r="CS35" s="107"/>
      <c r="CT35" s="107"/>
    </row>
    <row r="36" spans="1:98" s="108" customFormat="1" x14ac:dyDescent="0.25">
      <c r="A36" s="286"/>
      <c r="B36" s="284"/>
      <c r="C36" s="298"/>
      <c r="D36" s="300"/>
      <c r="E36" s="284"/>
      <c r="F36" s="121"/>
      <c r="G36" s="286"/>
      <c r="H36" s="284"/>
      <c r="I36" s="285"/>
      <c r="J36" s="283"/>
      <c r="K36" s="319"/>
      <c r="L36" s="180"/>
      <c r="M36" s="181"/>
      <c r="N36" s="181"/>
      <c r="O36" s="181"/>
      <c r="P36" s="183"/>
      <c r="Q36" s="51"/>
      <c r="R36" s="259"/>
      <c r="S36" s="33" t="s">
        <v>76</v>
      </c>
      <c r="T36" s="32"/>
      <c r="U36" s="126"/>
      <c r="V36" s="136"/>
      <c r="W36" s="136"/>
      <c r="X36" s="136"/>
      <c r="Y36" s="136"/>
      <c r="Z36" s="127" t="str">
        <f t="shared" si="10"/>
        <v/>
      </c>
      <c r="AA36" s="179"/>
      <c r="AB36" s="180"/>
      <c r="AC36" s="181"/>
      <c r="AD36" s="181"/>
      <c r="AE36" s="181"/>
      <c r="AF36" s="183"/>
      <c r="AG36" s="280"/>
      <c r="AH36" s="131"/>
      <c r="AI36" s="142"/>
      <c r="AJ36" s="121"/>
      <c r="AK36" s="51"/>
      <c r="AL36" s="178"/>
      <c r="AM36" s="33" t="s">
        <v>76</v>
      </c>
      <c r="AN36" s="32"/>
      <c r="AO36" s="126"/>
      <c r="AP36" s="32"/>
      <c r="AQ36" s="32"/>
      <c r="AR36" s="32"/>
      <c r="AS36" s="32"/>
      <c r="AT36" s="127" t="str">
        <f t="shared" si="0"/>
        <v/>
      </c>
      <c r="AU36" s="179"/>
      <c r="AV36" s="180"/>
      <c r="AW36" s="181"/>
      <c r="AX36" s="181"/>
      <c r="AY36" s="181"/>
      <c r="AZ36" s="183"/>
      <c r="BA36" s="185"/>
      <c r="BB36" s="131"/>
      <c r="BC36" s="142"/>
      <c r="BD36" s="121"/>
      <c r="BE36" s="51"/>
      <c r="BF36" s="178"/>
      <c r="BG36" s="33" t="s">
        <v>76</v>
      </c>
      <c r="BH36" s="32"/>
      <c r="BI36" s="126"/>
      <c r="BJ36" s="32"/>
      <c r="BK36" s="32"/>
      <c r="BL36" s="32"/>
      <c r="BM36" s="32"/>
      <c r="BN36" s="139" t="str">
        <f t="shared" si="14"/>
        <v/>
      </c>
      <c r="BO36" s="179"/>
      <c r="BP36" s="180"/>
      <c r="BQ36" s="181"/>
      <c r="BR36" s="181"/>
      <c r="BS36" s="181"/>
      <c r="BT36" s="183"/>
      <c r="BU36" s="185"/>
      <c r="BV36" s="131"/>
      <c r="BW36" s="142"/>
      <c r="BX36" s="121"/>
      <c r="BY36" s="51"/>
      <c r="BZ36" s="178"/>
      <c r="CA36" s="33" t="s">
        <v>76</v>
      </c>
      <c r="CB36" s="32"/>
      <c r="CC36" s="126"/>
      <c r="CD36" s="32"/>
      <c r="CE36" s="32"/>
      <c r="CF36" s="32"/>
      <c r="CG36" s="32"/>
      <c r="CH36" s="139" t="str">
        <f t="shared" si="3"/>
        <v/>
      </c>
      <c r="CI36" s="179"/>
      <c r="CJ36" s="180"/>
      <c r="CK36" s="181"/>
      <c r="CL36" s="181"/>
      <c r="CM36" s="181"/>
      <c r="CN36" s="183"/>
      <c r="CO36" s="185"/>
      <c r="CP36" s="131"/>
      <c r="CQ36" s="142"/>
      <c r="CR36" s="121"/>
      <c r="CS36" s="107"/>
      <c r="CT36" s="107"/>
    </row>
    <row r="37" spans="1:98" s="108" customFormat="1" x14ac:dyDescent="0.25">
      <c r="A37" s="286"/>
      <c r="B37" s="284"/>
      <c r="C37" s="298"/>
      <c r="D37" s="300"/>
      <c r="E37" s="284"/>
      <c r="F37" s="121"/>
      <c r="G37" s="286" t="b">
        <f>IF(H37&lt;&gt;"",(3.1+".2"))</f>
        <v>0</v>
      </c>
      <c r="H37" s="284"/>
      <c r="I37" s="285"/>
      <c r="J37" s="283"/>
      <c r="K37" s="319"/>
      <c r="L37" s="180"/>
      <c r="M37" s="181"/>
      <c r="N37" s="181"/>
      <c r="O37" s="181"/>
      <c r="P37" s="183"/>
      <c r="Q37" s="51"/>
      <c r="R37" s="259"/>
      <c r="S37" s="33" t="s">
        <v>77</v>
      </c>
      <c r="T37" s="32"/>
      <c r="U37" s="126"/>
      <c r="V37" s="136"/>
      <c r="W37" s="136"/>
      <c r="X37" s="136"/>
      <c r="Y37" s="136"/>
      <c r="Z37" s="127" t="str">
        <f t="shared" si="10"/>
        <v/>
      </c>
      <c r="AA37" s="179"/>
      <c r="AB37" s="180"/>
      <c r="AC37" s="181"/>
      <c r="AD37" s="181"/>
      <c r="AE37" s="181"/>
      <c r="AF37" s="183"/>
      <c r="AG37" s="280"/>
      <c r="AH37" s="131"/>
      <c r="AI37" s="142"/>
      <c r="AJ37" s="121"/>
      <c r="AK37" s="51"/>
      <c r="AL37" s="178"/>
      <c r="AM37" s="33" t="s">
        <v>77</v>
      </c>
      <c r="AN37" s="32"/>
      <c r="AO37" s="126"/>
      <c r="AP37" s="32"/>
      <c r="AQ37" s="32"/>
      <c r="AR37" s="32"/>
      <c r="AS37" s="32"/>
      <c r="AT37" s="127" t="str">
        <f t="shared" si="0"/>
        <v/>
      </c>
      <c r="AU37" s="179"/>
      <c r="AV37" s="180"/>
      <c r="AW37" s="181"/>
      <c r="AX37" s="181"/>
      <c r="AY37" s="181"/>
      <c r="AZ37" s="183"/>
      <c r="BA37" s="184"/>
      <c r="BB37" s="131"/>
      <c r="BC37" s="142"/>
      <c r="BD37" s="121"/>
      <c r="BE37" s="51"/>
      <c r="BF37" s="178"/>
      <c r="BG37" s="33" t="s">
        <v>77</v>
      </c>
      <c r="BH37" s="32"/>
      <c r="BI37" s="126"/>
      <c r="BJ37" s="32"/>
      <c r="BK37" s="32"/>
      <c r="BL37" s="32"/>
      <c r="BM37" s="32"/>
      <c r="BN37" s="139" t="str">
        <f t="shared" si="14"/>
        <v/>
      </c>
      <c r="BO37" s="179"/>
      <c r="BP37" s="180"/>
      <c r="BQ37" s="181"/>
      <c r="BR37" s="181"/>
      <c r="BS37" s="181"/>
      <c r="BT37" s="183"/>
      <c r="BU37" s="184"/>
      <c r="BV37" s="131"/>
      <c r="BW37" s="142"/>
      <c r="BX37" s="121"/>
      <c r="BY37" s="51"/>
      <c r="BZ37" s="178"/>
      <c r="CA37" s="33" t="s">
        <v>77</v>
      </c>
      <c r="CB37" s="32"/>
      <c r="CC37" s="126"/>
      <c r="CD37" s="32"/>
      <c r="CE37" s="32"/>
      <c r="CF37" s="32"/>
      <c r="CG37" s="32"/>
      <c r="CH37" s="139" t="str">
        <f t="shared" si="3"/>
        <v/>
      </c>
      <c r="CI37" s="179"/>
      <c r="CJ37" s="180"/>
      <c r="CK37" s="181"/>
      <c r="CL37" s="181"/>
      <c r="CM37" s="181"/>
      <c r="CN37" s="183"/>
      <c r="CO37" s="184"/>
      <c r="CP37" s="131"/>
      <c r="CQ37" s="142"/>
      <c r="CR37" s="121"/>
      <c r="CS37" s="107"/>
      <c r="CT37" s="107"/>
    </row>
    <row r="38" spans="1:98" s="108" customFormat="1" x14ac:dyDescent="0.25">
      <c r="A38" s="286"/>
      <c r="B38" s="284"/>
      <c r="C38" s="298"/>
      <c r="D38" s="300"/>
      <c r="E38" s="284"/>
      <c r="F38" s="121"/>
      <c r="G38" s="286"/>
      <c r="H38" s="284"/>
      <c r="I38" s="285"/>
      <c r="J38" s="283"/>
      <c r="K38" s="319"/>
      <c r="L38" s="180"/>
      <c r="M38" s="181"/>
      <c r="N38" s="181"/>
      <c r="O38" s="181"/>
      <c r="P38" s="183"/>
      <c r="Q38" s="51"/>
      <c r="R38" s="259"/>
      <c r="S38" s="33" t="s">
        <v>78</v>
      </c>
      <c r="T38" s="32"/>
      <c r="U38" s="126"/>
      <c r="V38" s="136"/>
      <c r="W38" s="136"/>
      <c r="X38" s="136"/>
      <c r="Y38" s="136"/>
      <c r="Z38" s="127" t="str">
        <f t="shared" si="10"/>
        <v/>
      </c>
      <c r="AA38" s="179"/>
      <c r="AB38" s="180"/>
      <c r="AC38" s="181"/>
      <c r="AD38" s="181"/>
      <c r="AE38" s="181"/>
      <c r="AF38" s="183"/>
      <c r="AG38" s="280"/>
      <c r="AH38" s="131"/>
      <c r="AI38" s="142"/>
      <c r="AJ38" s="121"/>
      <c r="AK38" s="51"/>
      <c r="AL38" s="178"/>
      <c r="AM38" s="33" t="s">
        <v>78</v>
      </c>
      <c r="AN38" s="32"/>
      <c r="AO38" s="126"/>
      <c r="AP38" s="32"/>
      <c r="AQ38" s="32"/>
      <c r="AR38" s="32"/>
      <c r="AS38" s="32"/>
      <c r="AT38" s="127" t="str">
        <f t="shared" si="0"/>
        <v/>
      </c>
      <c r="AU38" s="179"/>
      <c r="AV38" s="180"/>
      <c r="AW38" s="181"/>
      <c r="AX38" s="181"/>
      <c r="AY38" s="181"/>
      <c r="AZ38" s="183"/>
      <c r="BA38" s="185"/>
      <c r="BB38" s="131"/>
      <c r="BC38" s="142"/>
      <c r="BD38" s="121"/>
      <c r="BE38" s="51"/>
      <c r="BF38" s="178"/>
      <c r="BG38" s="33" t="s">
        <v>78</v>
      </c>
      <c r="BH38" s="32"/>
      <c r="BI38" s="126"/>
      <c r="BJ38" s="32"/>
      <c r="BK38" s="32"/>
      <c r="BL38" s="32"/>
      <c r="BM38" s="32"/>
      <c r="BN38" s="139" t="str">
        <f t="shared" si="14"/>
        <v/>
      </c>
      <c r="BO38" s="179"/>
      <c r="BP38" s="180"/>
      <c r="BQ38" s="181"/>
      <c r="BR38" s="181"/>
      <c r="BS38" s="181"/>
      <c r="BT38" s="183"/>
      <c r="BU38" s="185"/>
      <c r="BV38" s="131"/>
      <c r="BW38" s="142"/>
      <c r="BX38" s="121"/>
      <c r="BY38" s="51"/>
      <c r="BZ38" s="178"/>
      <c r="CA38" s="33" t="s">
        <v>78</v>
      </c>
      <c r="CB38" s="32"/>
      <c r="CC38" s="126"/>
      <c r="CD38" s="32"/>
      <c r="CE38" s="32"/>
      <c r="CF38" s="32"/>
      <c r="CG38" s="32"/>
      <c r="CH38" s="139" t="str">
        <f t="shared" si="3"/>
        <v/>
      </c>
      <c r="CI38" s="179"/>
      <c r="CJ38" s="180"/>
      <c r="CK38" s="181"/>
      <c r="CL38" s="181"/>
      <c r="CM38" s="181"/>
      <c r="CN38" s="183"/>
      <c r="CO38" s="185"/>
      <c r="CP38" s="131"/>
      <c r="CQ38" s="142"/>
      <c r="CR38" s="121"/>
      <c r="CS38" s="107"/>
      <c r="CT38" s="107"/>
    </row>
    <row r="39" spans="1:98" s="108" customFormat="1" x14ac:dyDescent="0.25">
      <c r="A39" s="286"/>
      <c r="B39" s="284"/>
      <c r="C39" s="298"/>
      <c r="D39" s="300"/>
      <c r="E39" s="284"/>
      <c r="F39" s="121"/>
      <c r="G39" s="286"/>
      <c r="H39" s="284"/>
      <c r="I39" s="285"/>
      <c r="J39" s="283"/>
      <c r="K39" s="320"/>
      <c r="L39" s="180"/>
      <c r="M39" s="181"/>
      <c r="N39" s="181"/>
      <c r="O39" s="181"/>
      <c r="P39" s="183"/>
      <c r="Q39" s="51"/>
      <c r="R39" s="259"/>
      <c r="S39" s="33" t="s">
        <v>79</v>
      </c>
      <c r="T39" s="32"/>
      <c r="U39" s="126"/>
      <c r="V39" s="136"/>
      <c r="W39" s="136"/>
      <c r="X39" s="136"/>
      <c r="Y39" s="136"/>
      <c r="Z39" s="127" t="str">
        <f t="shared" si="10"/>
        <v/>
      </c>
      <c r="AA39" s="179"/>
      <c r="AB39" s="180"/>
      <c r="AC39" s="181"/>
      <c r="AD39" s="181"/>
      <c r="AE39" s="181"/>
      <c r="AF39" s="183"/>
      <c r="AG39" s="280"/>
      <c r="AH39" s="131"/>
      <c r="AI39" s="142"/>
      <c r="AJ39" s="121"/>
      <c r="AK39" s="51"/>
      <c r="AL39" s="178"/>
      <c r="AM39" s="33" t="s">
        <v>79</v>
      </c>
      <c r="AN39" s="32"/>
      <c r="AO39" s="126"/>
      <c r="AP39" s="32"/>
      <c r="AQ39" s="32"/>
      <c r="AR39" s="32"/>
      <c r="AS39" s="32"/>
      <c r="AT39" s="127" t="str">
        <f t="shared" si="0"/>
        <v/>
      </c>
      <c r="AU39" s="179"/>
      <c r="AV39" s="180"/>
      <c r="AW39" s="181"/>
      <c r="AX39" s="181"/>
      <c r="AY39" s="181"/>
      <c r="AZ39" s="183"/>
      <c r="BA39" s="185"/>
      <c r="BB39" s="131"/>
      <c r="BC39" s="142"/>
      <c r="BD39" s="121"/>
      <c r="BE39" s="51"/>
      <c r="BF39" s="178"/>
      <c r="BG39" s="33" t="s">
        <v>79</v>
      </c>
      <c r="BH39" s="32"/>
      <c r="BI39" s="126"/>
      <c r="BJ39" s="32"/>
      <c r="BK39" s="32"/>
      <c r="BL39" s="32"/>
      <c r="BM39" s="32"/>
      <c r="BN39" s="139" t="str">
        <f t="shared" si="14"/>
        <v/>
      </c>
      <c r="BO39" s="179"/>
      <c r="BP39" s="180"/>
      <c r="BQ39" s="181"/>
      <c r="BR39" s="181"/>
      <c r="BS39" s="181"/>
      <c r="BT39" s="183"/>
      <c r="BU39" s="185"/>
      <c r="BV39" s="131"/>
      <c r="BW39" s="142"/>
      <c r="BX39" s="121"/>
      <c r="BY39" s="51"/>
      <c r="BZ39" s="178"/>
      <c r="CA39" s="33" t="s">
        <v>79</v>
      </c>
      <c r="CB39" s="32"/>
      <c r="CC39" s="126"/>
      <c r="CD39" s="32"/>
      <c r="CE39" s="32"/>
      <c r="CF39" s="32"/>
      <c r="CG39" s="32"/>
      <c r="CH39" s="139" t="str">
        <f t="shared" si="3"/>
        <v/>
      </c>
      <c r="CI39" s="179"/>
      <c r="CJ39" s="180"/>
      <c r="CK39" s="181"/>
      <c r="CL39" s="181"/>
      <c r="CM39" s="181"/>
      <c r="CN39" s="183"/>
      <c r="CO39" s="185"/>
      <c r="CP39" s="131"/>
      <c r="CQ39" s="142"/>
      <c r="CR39" s="121"/>
      <c r="CS39" s="107"/>
      <c r="CT39" s="107"/>
    </row>
    <row r="40" spans="1:98" s="108" customFormat="1" x14ac:dyDescent="0.25">
      <c r="A40" s="277" t="b">
        <f>IF(D40&lt;&gt;"",'Información General'!$D$12&amp;"_"&amp;1+"3")</f>
        <v>0</v>
      </c>
      <c r="B40" s="278"/>
      <c r="C40" s="302" t="b">
        <f>IF(AND(B40&lt;&gt;""),IF(AND(B40="I. Calidad Educativa"),'Ejes Rectores'!$B$6,IF(AND(B40="II. Investigación y Posgrado"),'Ejes Rectores'!$B$7,IF(AND(B40="III. Gestión y Gobierno"),'Ejes Rectores'!$B$8,IF(AND(B40="IV. Vinculación Difusión y Extensión de la Cultura"),'Ejes Rectores'!$B$9,IF(AND(B40="V. Internacionalización"),'Ejes Rectores'!$B$10,IF(AND(B40="VI. Responsabilidad Social Universitaria"),'Ejes Rectores'!$B$11)))))))</f>
        <v>0</v>
      </c>
      <c r="D40" s="303"/>
      <c r="E40" s="278"/>
      <c r="F40" s="122"/>
      <c r="G40" s="277" t="b">
        <f>IF(H40&lt;&gt;"",(4.1+"0"))</f>
        <v>0</v>
      </c>
      <c r="H40" s="278"/>
      <c r="I40" s="260"/>
      <c r="J40" s="261"/>
      <c r="K40" s="315"/>
      <c r="L40" s="188"/>
      <c r="M40" s="189"/>
      <c r="N40" s="189"/>
      <c r="O40" s="189"/>
      <c r="P40" s="191" t="str">
        <f t="shared" ref="P40" si="17">IF(AND(M40&lt;&gt;"",O40&lt;&gt;""),IF(AND(M40&gt;5, O40&gt;5),"De Atención Inmediata",IF(AND(M40&lt;6, M40&gt;0, O40&gt;5),"De Atención Periódica",IF(AND(M40&gt;5, O40&lt;6, O40&gt;0),"De Seguimiento",IF(AND(M40&lt;6, M40&gt;0, O40&lt;6, O40&gt;0),"Controlado")))),"")</f>
        <v/>
      </c>
      <c r="Q40" s="51"/>
      <c r="R40" s="258"/>
      <c r="S40" s="33" t="s">
        <v>80</v>
      </c>
      <c r="T40" s="32"/>
      <c r="U40" s="126"/>
      <c r="V40" s="136"/>
      <c r="W40" s="136"/>
      <c r="X40" s="136"/>
      <c r="Y40" s="136"/>
      <c r="Z40" s="127" t="str">
        <f t="shared" ref="Z40:Z60" si="18">IF($T40&lt;&gt;"",IF(AND(V40="SI",W40="SI",X40="SI",Y40="SI"),"Suficiente",IF(OR(V40="NO",W40="NO",X40="NO",Y40="NO"),"Deficiente",IF(OR(V40="",W40="",X40="",Y40=""),"Falta Valorar el Control",""))),"")</f>
        <v/>
      </c>
      <c r="AA40" s="187"/>
      <c r="AB40" s="188"/>
      <c r="AC40" s="189"/>
      <c r="AD40" s="189"/>
      <c r="AE40" s="189"/>
      <c r="AF40" s="191" t="str">
        <f t="shared" ref="AF40" si="19">IF(AND(AC40&lt;&gt;"",AE40&lt;&gt;""),IF(AND(AC40&gt;5, AE40&gt;5),"De Atención Inmediata",IF(AND(AC40&lt;6, AC40&gt;0, AE40&gt;5),"De Atención Periódica",IF(AND(AC40&gt;5, AE40&lt;6, AE40&gt;0),"De Seguimiento",IF(AND(AC40&lt;6, AC40&gt;0, AE40&lt;6, AE40&gt;0),"Controlado")))),"")</f>
        <v/>
      </c>
      <c r="AG40" s="199"/>
      <c r="AH40" s="132"/>
      <c r="AI40" s="143"/>
      <c r="AJ40" s="122"/>
      <c r="AK40" s="51"/>
      <c r="AL40" s="186"/>
      <c r="AM40" s="33" t="s">
        <v>80</v>
      </c>
      <c r="AN40" s="32"/>
      <c r="AO40" s="126"/>
      <c r="AP40" s="32"/>
      <c r="AQ40" s="32"/>
      <c r="AR40" s="32"/>
      <c r="AS40" s="32"/>
      <c r="AT40" s="127" t="str">
        <f t="shared" si="0"/>
        <v/>
      </c>
      <c r="AU40" s="187"/>
      <c r="AV40" s="188"/>
      <c r="AW40" s="189"/>
      <c r="AX40" s="189"/>
      <c r="AY40" s="189"/>
      <c r="AZ40" s="190" t="str">
        <f t="shared" ref="AZ40" si="20">IF(AND(AW40&lt;&gt;"",AY40&lt;&gt;""),IF(AND(AW40&gt;5, AY40&gt;5),"De Atención Inmediata",IF(AND(AW40&lt;6, AW40&gt;0, AY40&gt;5),"De Atención Periódica",IF(AND(AW40&gt;5, AY40&lt;6, AY40&gt;0),"De Seguimiento",IF(AND(AW40&lt;6, AW40&gt;0, AY40&lt;6, AY40&gt;0),"Controlado")))),"")</f>
        <v/>
      </c>
      <c r="BA40" s="192"/>
      <c r="BB40" s="132"/>
      <c r="BC40" s="143"/>
      <c r="BD40" s="122"/>
      <c r="BE40" s="51"/>
      <c r="BF40" s="186"/>
      <c r="BG40" s="33" t="s">
        <v>80</v>
      </c>
      <c r="BH40" s="32"/>
      <c r="BI40" s="126"/>
      <c r="BJ40" s="32"/>
      <c r="BK40" s="32"/>
      <c r="BL40" s="32"/>
      <c r="BM40" s="32"/>
      <c r="BN40" s="139" t="str">
        <f t="shared" si="14"/>
        <v/>
      </c>
      <c r="BO40" s="187"/>
      <c r="BP40" s="188"/>
      <c r="BQ40" s="189"/>
      <c r="BR40" s="189"/>
      <c r="BS40" s="189"/>
      <c r="BT40" s="190" t="str">
        <f t="shared" ref="BT40" si="21">IF(AND(BQ40&lt;&gt;"",BS40&lt;&gt;""),IF(AND(BQ40&gt;5, BS40&gt;5),"De Atención Inmediata",IF(AND(BQ40&lt;6, BQ40&gt;0, BS40&gt;5),"De Atención Periódica",IF(AND(BQ40&gt;5, BS40&lt;6, BS40&gt;0),"De Seguimiento",IF(AND(BQ40&lt;6, BQ40&gt;0, BS40&lt;6, BS40&gt;0),"Controlado")))),"")</f>
        <v/>
      </c>
      <c r="BU40" s="192"/>
      <c r="BV40" s="132"/>
      <c r="BW40" s="143"/>
      <c r="BX40" s="122"/>
      <c r="BY40" s="51"/>
      <c r="BZ40" s="186"/>
      <c r="CA40" s="33" t="s">
        <v>80</v>
      </c>
      <c r="CB40" s="32"/>
      <c r="CC40" s="126"/>
      <c r="CD40" s="32"/>
      <c r="CE40" s="32"/>
      <c r="CF40" s="32"/>
      <c r="CG40" s="32"/>
      <c r="CH40" s="139" t="str">
        <f t="shared" si="3"/>
        <v/>
      </c>
      <c r="CI40" s="187"/>
      <c r="CJ40" s="188"/>
      <c r="CK40" s="189"/>
      <c r="CL40" s="189"/>
      <c r="CM40" s="189"/>
      <c r="CN40" s="190" t="str">
        <f t="shared" ref="CN40" si="22">IF(AND(CK40&lt;&gt;"",CM40&lt;&gt;""),IF(AND(CK40&gt;5, CM40&gt;5),"De Atención Inmediata",IF(AND(CK40&lt;6, CK40&gt;0, CM40&gt;5),"De Atención Periódica",IF(AND(CK40&gt;5, CM40&lt;6, CM40&gt;0),"De Seguimiento",IF(AND(CK40&lt;6, CK40&gt;0, CM40&lt;6, CM40&gt;0),"Controlado")))),"")</f>
        <v/>
      </c>
      <c r="CO40" s="192"/>
      <c r="CP40" s="132"/>
      <c r="CQ40" s="143"/>
      <c r="CR40" s="122"/>
      <c r="CS40" s="107"/>
      <c r="CT40" s="107"/>
    </row>
    <row r="41" spans="1:98" s="108" customFormat="1" x14ac:dyDescent="0.25">
      <c r="A41" s="277"/>
      <c r="B41" s="278"/>
      <c r="C41" s="302"/>
      <c r="D41" s="303"/>
      <c r="E41" s="278"/>
      <c r="F41" s="122"/>
      <c r="G41" s="277"/>
      <c r="H41" s="278"/>
      <c r="I41" s="260"/>
      <c r="J41" s="261"/>
      <c r="K41" s="316"/>
      <c r="L41" s="188"/>
      <c r="M41" s="189"/>
      <c r="N41" s="189"/>
      <c r="O41" s="189"/>
      <c r="P41" s="191"/>
      <c r="Q41" s="51"/>
      <c r="R41" s="258"/>
      <c r="S41" s="33" t="s">
        <v>81</v>
      </c>
      <c r="T41" s="32"/>
      <c r="U41" s="126"/>
      <c r="V41" s="136"/>
      <c r="W41" s="136"/>
      <c r="X41" s="136"/>
      <c r="Y41" s="136"/>
      <c r="Z41" s="127" t="str">
        <f t="shared" si="18"/>
        <v/>
      </c>
      <c r="AA41" s="187"/>
      <c r="AB41" s="188"/>
      <c r="AC41" s="189"/>
      <c r="AD41" s="189"/>
      <c r="AE41" s="189"/>
      <c r="AF41" s="191"/>
      <c r="AG41" s="199"/>
      <c r="AH41" s="132"/>
      <c r="AI41" s="143"/>
      <c r="AJ41" s="122"/>
      <c r="AK41" s="51"/>
      <c r="AL41" s="186"/>
      <c r="AM41" s="33" t="s">
        <v>81</v>
      </c>
      <c r="AN41" s="32"/>
      <c r="AO41" s="126"/>
      <c r="AP41" s="32"/>
      <c r="AQ41" s="32"/>
      <c r="AR41" s="32"/>
      <c r="AS41" s="32"/>
      <c r="AT41" s="127" t="str">
        <f t="shared" si="0"/>
        <v/>
      </c>
      <c r="AU41" s="187"/>
      <c r="AV41" s="188"/>
      <c r="AW41" s="189"/>
      <c r="AX41" s="189"/>
      <c r="AY41" s="189"/>
      <c r="AZ41" s="191"/>
      <c r="BA41" s="193"/>
      <c r="BB41" s="132"/>
      <c r="BC41" s="143"/>
      <c r="BD41" s="122"/>
      <c r="BE41" s="51"/>
      <c r="BF41" s="186"/>
      <c r="BG41" s="33" t="s">
        <v>81</v>
      </c>
      <c r="BH41" s="32"/>
      <c r="BI41" s="126"/>
      <c r="BJ41" s="32"/>
      <c r="BK41" s="32"/>
      <c r="BL41" s="32"/>
      <c r="BM41" s="32"/>
      <c r="BN41" s="139" t="str">
        <f t="shared" si="14"/>
        <v/>
      </c>
      <c r="BO41" s="187"/>
      <c r="BP41" s="188"/>
      <c r="BQ41" s="189"/>
      <c r="BR41" s="189"/>
      <c r="BS41" s="189"/>
      <c r="BT41" s="191"/>
      <c r="BU41" s="193"/>
      <c r="BV41" s="132"/>
      <c r="BW41" s="143"/>
      <c r="BX41" s="122"/>
      <c r="BY41" s="51"/>
      <c r="BZ41" s="186"/>
      <c r="CA41" s="33" t="s">
        <v>81</v>
      </c>
      <c r="CB41" s="32"/>
      <c r="CC41" s="126"/>
      <c r="CD41" s="32"/>
      <c r="CE41" s="32"/>
      <c r="CF41" s="32"/>
      <c r="CG41" s="32"/>
      <c r="CH41" s="139" t="str">
        <f t="shared" si="3"/>
        <v/>
      </c>
      <c r="CI41" s="187"/>
      <c r="CJ41" s="188"/>
      <c r="CK41" s="189"/>
      <c r="CL41" s="189"/>
      <c r="CM41" s="189"/>
      <c r="CN41" s="191"/>
      <c r="CO41" s="193"/>
      <c r="CP41" s="132"/>
      <c r="CQ41" s="143"/>
      <c r="CR41" s="122"/>
      <c r="CS41" s="107"/>
      <c r="CT41" s="107"/>
    </row>
    <row r="42" spans="1:98" s="108" customFormat="1" x14ac:dyDescent="0.25">
      <c r="A42" s="277"/>
      <c r="B42" s="278"/>
      <c r="C42" s="302"/>
      <c r="D42" s="303"/>
      <c r="E42" s="278"/>
      <c r="F42" s="122"/>
      <c r="G42" s="277"/>
      <c r="H42" s="278"/>
      <c r="I42" s="260"/>
      <c r="J42" s="261"/>
      <c r="K42" s="316"/>
      <c r="L42" s="188"/>
      <c r="M42" s="189"/>
      <c r="N42" s="189"/>
      <c r="O42" s="189"/>
      <c r="P42" s="191"/>
      <c r="Q42" s="51"/>
      <c r="R42" s="258"/>
      <c r="S42" s="33" t="s">
        <v>82</v>
      </c>
      <c r="T42" s="32"/>
      <c r="U42" s="126"/>
      <c r="V42" s="136"/>
      <c r="W42" s="136"/>
      <c r="X42" s="136"/>
      <c r="Y42" s="136"/>
      <c r="Z42" s="127" t="str">
        <f t="shared" si="18"/>
        <v/>
      </c>
      <c r="AA42" s="187"/>
      <c r="AB42" s="188"/>
      <c r="AC42" s="189"/>
      <c r="AD42" s="189"/>
      <c r="AE42" s="189"/>
      <c r="AF42" s="191"/>
      <c r="AG42" s="199"/>
      <c r="AH42" s="132"/>
      <c r="AI42" s="143"/>
      <c r="AJ42" s="122"/>
      <c r="AK42" s="51"/>
      <c r="AL42" s="186"/>
      <c r="AM42" s="33" t="s">
        <v>82</v>
      </c>
      <c r="AN42" s="32"/>
      <c r="AO42" s="126"/>
      <c r="AP42" s="32"/>
      <c r="AQ42" s="32"/>
      <c r="AR42" s="32"/>
      <c r="AS42" s="32"/>
      <c r="AT42" s="127" t="str">
        <f t="shared" si="0"/>
        <v/>
      </c>
      <c r="AU42" s="187"/>
      <c r="AV42" s="188"/>
      <c r="AW42" s="189"/>
      <c r="AX42" s="189"/>
      <c r="AY42" s="189"/>
      <c r="AZ42" s="191"/>
      <c r="BA42" s="193"/>
      <c r="BB42" s="132"/>
      <c r="BC42" s="143"/>
      <c r="BD42" s="122"/>
      <c r="BE42" s="51"/>
      <c r="BF42" s="186"/>
      <c r="BG42" s="33" t="s">
        <v>82</v>
      </c>
      <c r="BH42" s="32"/>
      <c r="BI42" s="126"/>
      <c r="BJ42" s="32"/>
      <c r="BK42" s="32"/>
      <c r="BL42" s="32"/>
      <c r="BM42" s="32"/>
      <c r="BN42" s="139" t="str">
        <f t="shared" si="14"/>
        <v/>
      </c>
      <c r="BO42" s="187"/>
      <c r="BP42" s="188"/>
      <c r="BQ42" s="189"/>
      <c r="BR42" s="189"/>
      <c r="BS42" s="189"/>
      <c r="BT42" s="191"/>
      <c r="BU42" s="193"/>
      <c r="BV42" s="132"/>
      <c r="BW42" s="143"/>
      <c r="BX42" s="122"/>
      <c r="BY42" s="51"/>
      <c r="BZ42" s="186"/>
      <c r="CA42" s="33" t="s">
        <v>82</v>
      </c>
      <c r="CB42" s="32"/>
      <c r="CC42" s="126"/>
      <c r="CD42" s="32"/>
      <c r="CE42" s="32"/>
      <c r="CF42" s="32"/>
      <c r="CG42" s="32"/>
      <c r="CH42" s="139" t="str">
        <f t="shared" si="3"/>
        <v/>
      </c>
      <c r="CI42" s="187"/>
      <c r="CJ42" s="188"/>
      <c r="CK42" s="189"/>
      <c r="CL42" s="189"/>
      <c r="CM42" s="189"/>
      <c r="CN42" s="191"/>
      <c r="CO42" s="193"/>
      <c r="CP42" s="132"/>
      <c r="CQ42" s="143"/>
      <c r="CR42" s="122"/>
      <c r="CS42" s="107"/>
      <c r="CT42" s="107"/>
    </row>
    <row r="43" spans="1:98" s="108" customFormat="1" x14ac:dyDescent="0.25">
      <c r="A43" s="277"/>
      <c r="B43" s="278"/>
      <c r="C43" s="302"/>
      <c r="D43" s="303"/>
      <c r="E43" s="278"/>
      <c r="F43" s="122"/>
      <c r="G43" s="277" t="b">
        <f>IF(H43&lt;&gt;"",(4.1+".1"))</f>
        <v>0</v>
      </c>
      <c r="H43" s="278"/>
      <c r="I43" s="260"/>
      <c r="J43" s="261"/>
      <c r="K43" s="316"/>
      <c r="L43" s="188"/>
      <c r="M43" s="189"/>
      <c r="N43" s="189"/>
      <c r="O43" s="189"/>
      <c r="P43" s="191"/>
      <c r="Q43" s="51"/>
      <c r="R43" s="258"/>
      <c r="S43" s="33" t="s">
        <v>83</v>
      </c>
      <c r="T43" s="32"/>
      <c r="U43" s="126"/>
      <c r="V43" s="136"/>
      <c r="W43" s="136"/>
      <c r="X43" s="136"/>
      <c r="Y43" s="136"/>
      <c r="Z43" s="127" t="str">
        <f t="shared" si="18"/>
        <v/>
      </c>
      <c r="AA43" s="187"/>
      <c r="AB43" s="188"/>
      <c r="AC43" s="189"/>
      <c r="AD43" s="189"/>
      <c r="AE43" s="189"/>
      <c r="AF43" s="191"/>
      <c r="AG43" s="199"/>
      <c r="AH43" s="132"/>
      <c r="AI43" s="143"/>
      <c r="AJ43" s="122"/>
      <c r="AK43" s="51"/>
      <c r="AL43" s="186"/>
      <c r="AM43" s="33" t="s">
        <v>83</v>
      </c>
      <c r="AN43" s="32"/>
      <c r="AO43" s="126"/>
      <c r="AP43" s="32"/>
      <c r="AQ43" s="32"/>
      <c r="AR43" s="32"/>
      <c r="AS43" s="32"/>
      <c r="AT43" s="127" t="str">
        <f t="shared" si="0"/>
        <v/>
      </c>
      <c r="AU43" s="187"/>
      <c r="AV43" s="188"/>
      <c r="AW43" s="189"/>
      <c r="AX43" s="189"/>
      <c r="AY43" s="189"/>
      <c r="AZ43" s="191"/>
      <c r="BA43" s="192"/>
      <c r="BB43" s="132"/>
      <c r="BC43" s="143"/>
      <c r="BD43" s="122"/>
      <c r="BE43" s="51"/>
      <c r="BF43" s="186"/>
      <c r="BG43" s="33" t="s">
        <v>83</v>
      </c>
      <c r="BH43" s="32"/>
      <c r="BI43" s="126"/>
      <c r="BJ43" s="32"/>
      <c r="BK43" s="32"/>
      <c r="BL43" s="32"/>
      <c r="BM43" s="32"/>
      <c r="BN43" s="139" t="str">
        <f t="shared" si="14"/>
        <v/>
      </c>
      <c r="BO43" s="187"/>
      <c r="BP43" s="188"/>
      <c r="BQ43" s="189"/>
      <c r="BR43" s="189"/>
      <c r="BS43" s="189"/>
      <c r="BT43" s="191"/>
      <c r="BU43" s="192"/>
      <c r="BV43" s="132"/>
      <c r="BW43" s="143"/>
      <c r="BX43" s="122"/>
      <c r="BY43" s="51"/>
      <c r="BZ43" s="186"/>
      <c r="CA43" s="33" t="s">
        <v>83</v>
      </c>
      <c r="CB43" s="32"/>
      <c r="CC43" s="126"/>
      <c r="CD43" s="32"/>
      <c r="CE43" s="32"/>
      <c r="CF43" s="32"/>
      <c r="CG43" s="32"/>
      <c r="CH43" s="139" t="str">
        <f t="shared" si="3"/>
        <v/>
      </c>
      <c r="CI43" s="187"/>
      <c r="CJ43" s="188"/>
      <c r="CK43" s="189"/>
      <c r="CL43" s="189"/>
      <c r="CM43" s="189"/>
      <c r="CN43" s="191"/>
      <c r="CO43" s="192"/>
      <c r="CP43" s="132"/>
      <c r="CQ43" s="143"/>
      <c r="CR43" s="122"/>
      <c r="CS43" s="107"/>
      <c r="CT43" s="107"/>
    </row>
    <row r="44" spans="1:98" s="108" customFormat="1" x14ac:dyDescent="0.25">
      <c r="A44" s="277"/>
      <c r="B44" s="278"/>
      <c r="C44" s="302"/>
      <c r="D44" s="303"/>
      <c r="E44" s="278"/>
      <c r="F44" s="122"/>
      <c r="G44" s="277"/>
      <c r="H44" s="278"/>
      <c r="I44" s="260"/>
      <c r="J44" s="261"/>
      <c r="K44" s="316"/>
      <c r="L44" s="188"/>
      <c r="M44" s="189"/>
      <c r="N44" s="189"/>
      <c r="O44" s="189"/>
      <c r="P44" s="191"/>
      <c r="Q44" s="51"/>
      <c r="R44" s="258"/>
      <c r="S44" s="33" t="s">
        <v>84</v>
      </c>
      <c r="T44" s="32"/>
      <c r="U44" s="126"/>
      <c r="V44" s="136"/>
      <c r="W44" s="136"/>
      <c r="X44" s="136"/>
      <c r="Y44" s="136"/>
      <c r="Z44" s="127" t="str">
        <f t="shared" si="18"/>
        <v/>
      </c>
      <c r="AA44" s="187"/>
      <c r="AB44" s="188"/>
      <c r="AC44" s="189"/>
      <c r="AD44" s="189"/>
      <c r="AE44" s="189"/>
      <c r="AF44" s="191"/>
      <c r="AG44" s="199"/>
      <c r="AH44" s="132"/>
      <c r="AI44" s="143"/>
      <c r="AJ44" s="122"/>
      <c r="AK44" s="51"/>
      <c r="AL44" s="186"/>
      <c r="AM44" s="33" t="s">
        <v>84</v>
      </c>
      <c r="AN44" s="32"/>
      <c r="AO44" s="126"/>
      <c r="AP44" s="32"/>
      <c r="AQ44" s="32"/>
      <c r="AR44" s="32"/>
      <c r="AS44" s="32"/>
      <c r="AT44" s="127" t="str">
        <f t="shared" si="0"/>
        <v/>
      </c>
      <c r="AU44" s="187"/>
      <c r="AV44" s="188"/>
      <c r="AW44" s="189"/>
      <c r="AX44" s="189"/>
      <c r="AY44" s="189"/>
      <c r="AZ44" s="191"/>
      <c r="BA44" s="193"/>
      <c r="BB44" s="132"/>
      <c r="BC44" s="143"/>
      <c r="BD44" s="122"/>
      <c r="BE44" s="51"/>
      <c r="BF44" s="186"/>
      <c r="BG44" s="33" t="s">
        <v>84</v>
      </c>
      <c r="BH44" s="32"/>
      <c r="BI44" s="126"/>
      <c r="BJ44" s="32"/>
      <c r="BK44" s="32"/>
      <c r="BL44" s="32"/>
      <c r="BM44" s="32"/>
      <c r="BN44" s="139" t="str">
        <f t="shared" si="14"/>
        <v/>
      </c>
      <c r="BO44" s="187"/>
      <c r="BP44" s="188"/>
      <c r="BQ44" s="189"/>
      <c r="BR44" s="189"/>
      <c r="BS44" s="189"/>
      <c r="BT44" s="191"/>
      <c r="BU44" s="193"/>
      <c r="BV44" s="132"/>
      <c r="BW44" s="143"/>
      <c r="BX44" s="122"/>
      <c r="BY44" s="51"/>
      <c r="BZ44" s="186"/>
      <c r="CA44" s="33" t="s">
        <v>84</v>
      </c>
      <c r="CB44" s="32"/>
      <c r="CC44" s="126"/>
      <c r="CD44" s="32"/>
      <c r="CE44" s="32"/>
      <c r="CF44" s="32"/>
      <c r="CG44" s="32"/>
      <c r="CH44" s="139" t="str">
        <f t="shared" si="3"/>
        <v/>
      </c>
      <c r="CI44" s="187"/>
      <c r="CJ44" s="188"/>
      <c r="CK44" s="189"/>
      <c r="CL44" s="189"/>
      <c r="CM44" s="189"/>
      <c r="CN44" s="191"/>
      <c r="CO44" s="193"/>
      <c r="CP44" s="132"/>
      <c r="CQ44" s="143"/>
      <c r="CR44" s="122"/>
      <c r="CS44" s="107"/>
      <c r="CT44" s="107"/>
    </row>
    <row r="45" spans="1:98" s="108" customFormat="1" x14ac:dyDescent="0.25">
      <c r="A45" s="277"/>
      <c r="B45" s="278"/>
      <c r="C45" s="302"/>
      <c r="D45" s="303"/>
      <c r="E45" s="278"/>
      <c r="F45" s="122"/>
      <c r="G45" s="277"/>
      <c r="H45" s="278"/>
      <c r="I45" s="260"/>
      <c r="J45" s="261"/>
      <c r="K45" s="316"/>
      <c r="L45" s="188"/>
      <c r="M45" s="189"/>
      <c r="N45" s="189"/>
      <c r="O45" s="189"/>
      <c r="P45" s="191"/>
      <c r="Q45" s="51"/>
      <c r="R45" s="258"/>
      <c r="S45" s="33" t="s">
        <v>85</v>
      </c>
      <c r="T45" s="32"/>
      <c r="U45" s="126"/>
      <c r="V45" s="136"/>
      <c r="W45" s="136"/>
      <c r="X45" s="136"/>
      <c r="Y45" s="136"/>
      <c r="Z45" s="127" t="str">
        <f t="shared" si="18"/>
        <v/>
      </c>
      <c r="AA45" s="187"/>
      <c r="AB45" s="188"/>
      <c r="AC45" s="189"/>
      <c r="AD45" s="189"/>
      <c r="AE45" s="189"/>
      <c r="AF45" s="191"/>
      <c r="AG45" s="199"/>
      <c r="AH45" s="132"/>
      <c r="AI45" s="143"/>
      <c r="AJ45" s="122"/>
      <c r="AK45" s="51"/>
      <c r="AL45" s="186"/>
      <c r="AM45" s="33" t="s">
        <v>85</v>
      </c>
      <c r="AN45" s="32"/>
      <c r="AO45" s="126"/>
      <c r="AP45" s="32"/>
      <c r="AQ45" s="32"/>
      <c r="AR45" s="32"/>
      <c r="AS45" s="32"/>
      <c r="AT45" s="127" t="str">
        <f t="shared" ref="AT45:AT76" si="23">IF($AN45&lt;&gt;"",IF(AND(AP45="SI",AQ45="SI",AR45="SI",AS45="SI"),"Suficiente",IF(OR(AP45="NO",AQ45="NO",AR45="NO",AS45="NO"),"Deficiente",IF(OR(AP45="",AQ45="",AR45="",AS45=""),"Falta Valorar el Control",""))),"")</f>
        <v/>
      </c>
      <c r="AU45" s="187"/>
      <c r="AV45" s="188"/>
      <c r="AW45" s="189"/>
      <c r="AX45" s="189"/>
      <c r="AY45" s="189"/>
      <c r="AZ45" s="191"/>
      <c r="BA45" s="193"/>
      <c r="BB45" s="132"/>
      <c r="BC45" s="143"/>
      <c r="BD45" s="122"/>
      <c r="BE45" s="51"/>
      <c r="BF45" s="186"/>
      <c r="BG45" s="33" t="s">
        <v>85</v>
      </c>
      <c r="BH45" s="32"/>
      <c r="BI45" s="126"/>
      <c r="BJ45" s="32"/>
      <c r="BK45" s="32"/>
      <c r="BL45" s="32"/>
      <c r="BM45" s="32"/>
      <c r="BN45" s="139" t="str">
        <f t="shared" si="14"/>
        <v/>
      </c>
      <c r="BO45" s="187"/>
      <c r="BP45" s="188"/>
      <c r="BQ45" s="189"/>
      <c r="BR45" s="189"/>
      <c r="BS45" s="189"/>
      <c r="BT45" s="191"/>
      <c r="BU45" s="193"/>
      <c r="BV45" s="132"/>
      <c r="BW45" s="143"/>
      <c r="BX45" s="122"/>
      <c r="BY45" s="51"/>
      <c r="BZ45" s="186"/>
      <c r="CA45" s="33" t="s">
        <v>85</v>
      </c>
      <c r="CB45" s="32"/>
      <c r="CC45" s="126"/>
      <c r="CD45" s="32"/>
      <c r="CE45" s="32"/>
      <c r="CF45" s="32"/>
      <c r="CG45" s="32"/>
      <c r="CH45" s="139" t="str">
        <f t="shared" si="3"/>
        <v/>
      </c>
      <c r="CI45" s="187"/>
      <c r="CJ45" s="188"/>
      <c r="CK45" s="189"/>
      <c r="CL45" s="189"/>
      <c r="CM45" s="189"/>
      <c r="CN45" s="191"/>
      <c r="CO45" s="193"/>
      <c r="CP45" s="132"/>
      <c r="CQ45" s="143"/>
      <c r="CR45" s="122"/>
      <c r="CS45" s="107"/>
      <c r="CT45" s="107"/>
    </row>
    <row r="46" spans="1:98" s="108" customFormat="1" x14ac:dyDescent="0.25">
      <c r="A46" s="277"/>
      <c r="B46" s="278"/>
      <c r="C46" s="302"/>
      <c r="D46" s="303"/>
      <c r="E46" s="278"/>
      <c r="F46" s="122"/>
      <c r="G46" s="277" t="b">
        <f>IF(H46&lt;&gt;"",(4.1+".2"))</f>
        <v>0</v>
      </c>
      <c r="H46" s="278"/>
      <c r="I46" s="260"/>
      <c r="J46" s="261"/>
      <c r="K46" s="316"/>
      <c r="L46" s="188"/>
      <c r="M46" s="189"/>
      <c r="N46" s="189"/>
      <c r="O46" s="189"/>
      <c r="P46" s="191"/>
      <c r="Q46" s="51"/>
      <c r="R46" s="258"/>
      <c r="S46" s="33" t="s">
        <v>86</v>
      </c>
      <c r="T46" s="32"/>
      <c r="U46" s="126"/>
      <c r="V46" s="136"/>
      <c r="W46" s="136"/>
      <c r="X46" s="136"/>
      <c r="Y46" s="136"/>
      <c r="Z46" s="127" t="str">
        <f t="shared" si="18"/>
        <v/>
      </c>
      <c r="AA46" s="187"/>
      <c r="AB46" s="188"/>
      <c r="AC46" s="189"/>
      <c r="AD46" s="189"/>
      <c r="AE46" s="189"/>
      <c r="AF46" s="191"/>
      <c r="AG46" s="199"/>
      <c r="AH46" s="133"/>
      <c r="AI46" s="143"/>
      <c r="AJ46" s="122"/>
      <c r="AK46" s="51"/>
      <c r="AL46" s="186"/>
      <c r="AM46" s="33" t="s">
        <v>86</v>
      </c>
      <c r="AN46" s="32"/>
      <c r="AO46" s="126"/>
      <c r="AP46" s="32"/>
      <c r="AQ46" s="32"/>
      <c r="AR46" s="32"/>
      <c r="AS46" s="32"/>
      <c r="AT46" s="127" t="str">
        <f t="shared" si="23"/>
        <v/>
      </c>
      <c r="AU46" s="187"/>
      <c r="AV46" s="188"/>
      <c r="AW46" s="189"/>
      <c r="AX46" s="189"/>
      <c r="AY46" s="189"/>
      <c r="AZ46" s="191"/>
      <c r="BA46" s="192"/>
      <c r="BB46" s="133"/>
      <c r="BC46" s="143"/>
      <c r="BD46" s="122"/>
      <c r="BE46" s="51"/>
      <c r="BF46" s="186"/>
      <c r="BG46" s="33" t="s">
        <v>86</v>
      </c>
      <c r="BH46" s="32"/>
      <c r="BI46" s="126"/>
      <c r="BJ46" s="32"/>
      <c r="BK46" s="32"/>
      <c r="BL46" s="32"/>
      <c r="BM46" s="32"/>
      <c r="BN46" s="139" t="str">
        <f t="shared" si="14"/>
        <v/>
      </c>
      <c r="BO46" s="187"/>
      <c r="BP46" s="188"/>
      <c r="BQ46" s="189"/>
      <c r="BR46" s="189"/>
      <c r="BS46" s="189"/>
      <c r="BT46" s="191"/>
      <c r="BU46" s="192"/>
      <c r="BV46" s="133"/>
      <c r="BW46" s="143"/>
      <c r="BX46" s="122"/>
      <c r="BY46" s="51"/>
      <c r="BZ46" s="186"/>
      <c r="CA46" s="33" t="s">
        <v>86</v>
      </c>
      <c r="CB46" s="32"/>
      <c r="CC46" s="126"/>
      <c r="CD46" s="32"/>
      <c r="CE46" s="32"/>
      <c r="CF46" s="32"/>
      <c r="CG46" s="32"/>
      <c r="CH46" s="139" t="str">
        <f t="shared" si="3"/>
        <v/>
      </c>
      <c r="CI46" s="187"/>
      <c r="CJ46" s="188"/>
      <c r="CK46" s="189"/>
      <c r="CL46" s="189"/>
      <c r="CM46" s="189"/>
      <c r="CN46" s="191"/>
      <c r="CO46" s="192"/>
      <c r="CP46" s="133"/>
      <c r="CQ46" s="143"/>
      <c r="CR46" s="122"/>
      <c r="CS46" s="107"/>
      <c r="CT46" s="107"/>
    </row>
    <row r="47" spans="1:98" s="108" customFormat="1" x14ac:dyDescent="0.25">
      <c r="A47" s="277"/>
      <c r="B47" s="278"/>
      <c r="C47" s="302"/>
      <c r="D47" s="303"/>
      <c r="E47" s="278"/>
      <c r="F47" s="122"/>
      <c r="G47" s="277"/>
      <c r="H47" s="278"/>
      <c r="I47" s="260"/>
      <c r="J47" s="261"/>
      <c r="K47" s="316"/>
      <c r="L47" s="188"/>
      <c r="M47" s="189"/>
      <c r="N47" s="189"/>
      <c r="O47" s="189"/>
      <c r="P47" s="191"/>
      <c r="Q47" s="51"/>
      <c r="R47" s="258"/>
      <c r="S47" s="33" t="s">
        <v>87</v>
      </c>
      <c r="T47" s="32"/>
      <c r="U47" s="126"/>
      <c r="V47" s="136"/>
      <c r="W47" s="136"/>
      <c r="X47" s="136"/>
      <c r="Y47" s="136"/>
      <c r="Z47" s="127" t="str">
        <f t="shared" si="18"/>
        <v/>
      </c>
      <c r="AA47" s="187"/>
      <c r="AB47" s="188"/>
      <c r="AC47" s="189"/>
      <c r="AD47" s="189"/>
      <c r="AE47" s="189"/>
      <c r="AF47" s="191"/>
      <c r="AG47" s="199"/>
      <c r="AH47" s="133"/>
      <c r="AI47" s="143"/>
      <c r="AJ47" s="122"/>
      <c r="AK47" s="51"/>
      <c r="AL47" s="186"/>
      <c r="AM47" s="33" t="s">
        <v>87</v>
      </c>
      <c r="AN47" s="32"/>
      <c r="AO47" s="126"/>
      <c r="AP47" s="32"/>
      <c r="AQ47" s="32"/>
      <c r="AR47" s="32"/>
      <c r="AS47" s="32"/>
      <c r="AT47" s="127" t="str">
        <f t="shared" si="23"/>
        <v/>
      </c>
      <c r="AU47" s="187"/>
      <c r="AV47" s="188"/>
      <c r="AW47" s="189"/>
      <c r="AX47" s="189"/>
      <c r="AY47" s="189"/>
      <c r="AZ47" s="191"/>
      <c r="BA47" s="193"/>
      <c r="BB47" s="133"/>
      <c r="BC47" s="143"/>
      <c r="BD47" s="122"/>
      <c r="BE47" s="51"/>
      <c r="BF47" s="186"/>
      <c r="BG47" s="33" t="s">
        <v>87</v>
      </c>
      <c r="BH47" s="32"/>
      <c r="BI47" s="126"/>
      <c r="BJ47" s="32"/>
      <c r="BK47" s="32"/>
      <c r="BL47" s="32"/>
      <c r="BM47" s="32"/>
      <c r="BN47" s="139" t="str">
        <f t="shared" si="14"/>
        <v/>
      </c>
      <c r="BO47" s="187"/>
      <c r="BP47" s="188"/>
      <c r="BQ47" s="189"/>
      <c r="BR47" s="189"/>
      <c r="BS47" s="189"/>
      <c r="BT47" s="191"/>
      <c r="BU47" s="193"/>
      <c r="BV47" s="133"/>
      <c r="BW47" s="143"/>
      <c r="BX47" s="122"/>
      <c r="BY47" s="51"/>
      <c r="BZ47" s="186"/>
      <c r="CA47" s="33" t="s">
        <v>87</v>
      </c>
      <c r="CB47" s="32"/>
      <c r="CC47" s="126"/>
      <c r="CD47" s="32"/>
      <c r="CE47" s="32"/>
      <c r="CF47" s="32"/>
      <c r="CG47" s="32"/>
      <c r="CH47" s="139" t="str">
        <f t="shared" si="3"/>
        <v/>
      </c>
      <c r="CI47" s="187"/>
      <c r="CJ47" s="188"/>
      <c r="CK47" s="189"/>
      <c r="CL47" s="189"/>
      <c r="CM47" s="189"/>
      <c r="CN47" s="191"/>
      <c r="CO47" s="193"/>
      <c r="CP47" s="133"/>
      <c r="CQ47" s="143"/>
      <c r="CR47" s="122"/>
      <c r="CS47" s="107"/>
      <c r="CT47" s="107"/>
    </row>
    <row r="48" spans="1:98" s="108" customFormat="1" x14ac:dyDescent="0.25">
      <c r="A48" s="277"/>
      <c r="B48" s="278"/>
      <c r="C48" s="302"/>
      <c r="D48" s="303"/>
      <c r="E48" s="278"/>
      <c r="F48" s="122"/>
      <c r="G48" s="277"/>
      <c r="H48" s="278"/>
      <c r="I48" s="260"/>
      <c r="J48" s="261"/>
      <c r="K48" s="317"/>
      <c r="L48" s="188"/>
      <c r="M48" s="189"/>
      <c r="N48" s="189"/>
      <c r="O48" s="189"/>
      <c r="P48" s="191"/>
      <c r="Q48" s="51"/>
      <c r="R48" s="258"/>
      <c r="S48" s="33" t="s">
        <v>88</v>
      </c>
      <c r="T48" s="32"/>
      <c r="U48" s="126"/>
      <c r="V48" s="136"/>
      <c r="W48" s="136"/>
      <c r="X48" s="136"/>
      <c r="Y48" s="136"/>
      <c r="Z48" s="127" t="str">
        <f t="shared" si="18"/>
        <v/>
      </c>
      <c r="AA48" s="187"/>
      <c r="AB48" s="188"/>
      <c r="AC48" s="189"/>
      <c r="AD48" s="189"/>
      <c r="AE48" s="189"/>
      <c r="AF48" s="191"/>
      <c r="AG48" s="199"/>
      <c r="AH48" s="133"/>
      <c r="AI48" s="143"/>
      <c r="AJ48" s="122"/>
      <c r="AK48" s="51"/>
      <c r="AL48" s="186"/>
      <c r="AM48" s="33" t="s">
        <v>88</v>
      </c>
      <c r="AN48" s="32"/>
      <c r="AO48" s="126"/>
      <c r="AP48" s="32"/>
      <c r="AQ48" s="32"/>
      <c r="AR48" s="32"/>
      <c r="AS48" s="32"/>
      <c r="AT48" s="127" t="str">
        <f t="shared" si="23"/>
        <v/>
      </c>
      <c r="AU48" s="187"/>
      <c r="AV48" s="188"/>
      <c r="AW48" s="189"/>
      <c r="AX48" s="189"/>
      <c r="AY48" s="189"/>
      <c r="AZ48" s="191"/>
      <c r="BA48" s="193"/>
      <c r="BB48" s="133"/>
      <c r="BC48" s="143"/>
      <c r="BD48" s="122"/>
      <c r="BE48" s="51"/>
      <c r="BF48" s="186"/>
      <c r="BG48" s="33" t="s">
        <v>88</v>
      </c>
      <c r="BH48" s="32"/>
      <c r="BI48" s="126"/>
      <c r="BJ48" s="32"/>
      <c r="BK48" s="32"/>
      <c r="BL48" s="32"/>
      <c r="BM48" s="32"/>
      <c r="BN48" s="139" t="str">
        <f t="shared" si="14"/>
        <v/>
      </c>
      <c r="BO48" s="187"/>
      <c r="BP48" s="188"/>
      <c r="BQ48" s="189"/>
      <c r="BR48" s="189"/>
      <c r="BS48" s="189"/>
      <c r="BT48" s="191"/>
      <c r="BU48" s="193"/>
      <c r="BV48" s="133"/>
      <c r="BW48" s="143"/>
      <c r="BX48" s="122"/>
      <c r="BY48" s="51"/>
      <c r="BZ48" s="186"/>
      <c r="CA48" s="33" t="s">
        <v>88</v>
      </c>
      <c r="CB48" s="32"/>
      <c r="CC48" s="126"/>
      <c r="CD48" s="32"/>
      <c r="CE48" s="32"/>
      <c r="CF48" s="32"/>
      <c r="CG48" s="32"/>
      <c r="CH48" s="139" t="str">
        <f t="shared" si="3"/>
        <v/>
      </c>
      <c r="CI48" s="187"/>
      <c r="CJ48" s="188"/>
      <c r="CK48" s="189"/>
      <c r="CL48" s="189"/>
      <c r="CM48" s="189"/>
      <c r="CN48" s="191"/>
      <c r="CO48" s="193"/>
      <c r="CP48" s="133"/>
      <c r="CQ48" s="143"/>
      <c r="CR48" s="122"/>
      <c r="CS48" s="107"/>
      <c r="CT48" s="107"/>
    </row>
    <row r="49" spans="1:98" s="108" customFormat="1" x14ac:dyDescent="0.25">
      <c r="A49" s="286" t="b">
        <f>IF(D49&lt;&gt;"",'Información General'!$D$12&amp;"_"&amp;1+"4")</f>
        <v>0</v>
      </c>
      <c r="B49" s="284"/>
      <c r="C49" s="298" t="b">
        <f>IF(AND(B49&lt;&gt;""),IF(AND(B49="I. Calidad Educativa"),'Ejes Rectores'!$B$6,IF(AND(B49="II. Investigación y Posgrado"),'Ejes Rectores'!$B$7,IF(AND(B49="III. Gestión y Gobierno"),'Ejes Rectores'!$B$8,IF(AND(B49="IV. Vinculación Difusión y Extensión de la Cultura"),'Ejes Rectores'!$B$9,IF(AND(B49="V. Internacionalización"),'Ejes Rectores'!$B$10,IF(AND(B49="VI. Responsabilidad Social Universitaria"),'Ejes Rectores'!$B$11)))))))</f>
        <v>0</v>
      </c>
      <c r="D49" s="300"/>
      <c r="E49" s="284"/>
      <c r="F49" s="121"/>
      <c r="G49" s="286" t="b">
        <f>IF(H49&lt;&gt;"",(5.1+"0"))</f>
        <v>0</v>
      </c>
      <c r="H49" s="284"/>
      <c r="I49" s="285"/>
      <c r="J49" s="283"/>
      <c r="K49" s="318"/>
      <c r="L49" s="180"/>
      <c r="M49" s="181"/>
      <c r="N49" s="181"/>
      <c r="O49" s="181"/>
      <c r="P49" s="183" t="str">
        <f t="shared" ref="P49" si="24">IF(AND(M49&lt;&gt;"",O49&lt;&gt;""),IF(AND(M49&gt;5, O49&gt;5),"De Atención Inmediata",IF(AND(M49&lt;6, M49&gt;0, O49&gt;5),"De Atención Periódica",IF(AND(M49&gt;5, O49&lt;6, O49&gt;0),"De Seguimiento",IF(AND(M49&lt;6, M49&gt;0, O49&lt;6, O49&gt;0),"Controlado")))),"")</f>
        <v/>
      </c>
      <c r="Q49" s="51"/>
      <c r="R49" s="259"/>
      <c r="S49" s="33" t="s">
        <v>89</v>
      </c>
      <c r="T49" s="32"/>
      <c r="U49" s="126"/>
      <c r="V49" s="136"/>
      <c r="W49" s="136"/>
      <c r="X49" s="136"/>
      <c r="Y49" s="136"/>
      <c r="Z49" s="127" t="str">
        <f t="shared" si="18"/>
        <v/>
      </c>
      <c r="AA49" s="179"/>
      <c r="AB49" s="180"/>
      <c r="AC49" s="181"/>
      <c r="AD49" s="181"/>
      <c r="AE49" s="181"/>
      <c r="AF49" s="183" t="str">
        <f t="shared" ref="AF49" si="25">IF(AND(AC49&lt;&gt;"",AE49&lt;&gt;""),IF(AND(AC49&gt;5, AE49&gt;5),"De Atención Inmediata",IF(AND(AC49&lt;6, AC49&gt;0, AE49&gt;5),"De Atención Periódica",IF(AND(AC49&gt;5, AE49&lt;6, AE49&gt;0),"De Seguimiento",IF(AND(AC49&lt;6, AC49&gt;0, AE49&lt;6, AE49&gt;0),"Controlado")))),"")</f>
        <v/>
      </c>
      <c r="AG49" s="280"/>
      <c r="AH49" s="131"/>
      <c r="AI49" s="142"/>
      <c r="AJ49" s="121"/>
      <c r="AK49" s="51"/>
      <c r="AL49" s="178"/>
      <c r="AM49" s="33" t="s">
        <v>89</v>
      </c>
      <c r="AN49" s="32"/>
      <c r="AO49" s="126"/>
      <c r="AP49" s="32"/>
      <c r="AQ49" s="32"/>
      <c r="AR49" s="32"/>
      <c r="AS49" s="32"/>
      <c r="AT49" s="127" t="str">
        <f t="shared" si="23"/>
        <v/>
      </c>
      <c r="AU49" s="179"/>
      <c r="AV49" s="180"/>
      <c r="AW49" s="181"/>
      <c r="AX49" s="181"/>
      <c r="AY49" s="181"/>
      <c r="AZ49" s="182" t="str">
        <f t="shared" ref="AZ49" si="26">IF(AND(AW49&lt;&gt;"",AY49&lt;&gt;""),IF(AND(AW49&gt;5, AY49&gt;5),"De Atención Inmediata",IF(AND(AW49&lt;6, AW49&gt;0, AY49&gt;5),"De Atención Periódica",IF(AND(AW49&gt;5, AY49&lt;6, AY49&gt;0),"De Seguimiento",IF(AND(AW49&lt;6, AW49&gt;0, AY49&lt;6, AY49&gt;0),"Controlado")))),"")</f>
        <v/>
      </c>
      <c r="BA49" s="184"/>
      <c r="BB49" s="131"/>
      <c r="BC49" s="142"/>
      <c r="BD49" s="121"/>
      <c r="BE49" s="51"/>
      <c r="BF49" s="178"/>
      <c r="BG49" s="33" t="s">
        <v>89</v>
      </c>
      <c r="BH49" s="32"/>
      <c r="BI49" s="126"/>
      <c r="BJ49" s="32"/>
      <c r="BK49" s="32"/>
      <c r="BL49" s="32"/>
      <c r="BM49" s="32"/>
      <c r="BN49" s="139" t="str">
        <f t="shared" si="14"/>
        <v/>
      </c>
      <c r="BO49" s="179"/>
      <c r="BP49" s="180"/>
      <c r="BQ49" s="181"/>
      <c r="BR49" s="181"/>
      <c r="BS49" s="181"/>
      <c r="BT49" s="182" t="str">
        <f t="shared" ref="BT49" si="27">IF(AND(BQ49&lt;&gt;"",BS49&lt;&gt;""),IF(AND(BQ49&gt;5, BS49&gt;5),"De Atención Inmediata",IF(AND(BQ49&lt;6, BQ49&gt;0, BS49&gt;5),"De Atención Periódica",IF(AND(BQ49&gt;5, BS49&lt;6, BS49&gt;0),"De Seguimiento",IF(AND(BQ49&lt;6, BQ49&gt;0, BS49&lt;6, BS49&gt;0),"Controlado")))),"")</f>
        <v/>
      </c>
      <c r="BU49" s="184"/>
      <c r="BV49" s="131"/>
      <c r="BW49" s="142"/>
      <c r="BX49" s="121"/>
      <c r="BY49" s="51"/>
      <c r="BZ49" s="178"/>
      <c r="CA49" s="33" t="s">
        <v>89</v>
      </c>
      <c r="CB49" s="32"/>
      <c r="CC49" s="126"/>
      <c r="CD49" s="32"/>
      <c r="CE49" s="32"/>
      <c r="CF49" s="32"/>
      <c r="CG49" s="32"/>
      <c r="CH49" s="139" t="str">
        <f t="shared" si="3"/>
        <v/>
      </c>
      <c r="CI49" s="179"/>
      <c r="CJ49" s="180"/>
      <c r="CK49" s="181"/>
      <c r="CL49" s="181"/>
      <c r="CM49" s="181"/>
      <c r="CN49" s="182" t="str">
        <f t="shared" ref="CN49" si="28">IF(AND(CK49&lt;&gt;"",CM49&lt;&gt;""),IF(AND(CK49&gt;5, CM49&gt;5),"De Atención Inmediata",IF(AND(CK49&lt;6, CK49&gt;0, CM49&gt;5),"De Atención Periódica",IF(AND(CK49&gt;5, CM49&lt;6, CM49&gt;0),"De Seguimiento",IF(AND(CK49&lt;6, CK49&gt;0, CM49&lt;6, CM49&gt;0),"Controlado")))),"")</f>
        <v/>
      </c>
      <c r="CO49" s="184"/>
      <c r="CP49" s="131"/>
      <c r="CQ49" s="142"/>
      <c r="CR49" s="121"/>
      <c r="CS49" s="107"/>
      <c r="CT49" s="107"/>
    </row>
    <row r="50" spans="1:98" s="108" customFormat="1" x14ac:dyDescent="0.25">
      <c r="A50" s="286"/>
      <c r="B50" s="284"/>
      <c r="C50" s="298"/>
      <c r="D50" s="300"/>
      <c r="E50" s="284"/>
      <c r="F50" s="121"/>
      <c r="G50" s="286"/>
      <c r="H50" s="284"/>
      <c r="I50" s="285"/>
      <c r="J50" s="283"/>
      <c r="K50" s="319"/>
      <c r="L50" s="180"/>
      <c r="M50" s="181"/>
      <c r="N50" s="181"/>
      <c r="O50" s="181"/>
      <c r="P50" s="183"/>
      <c r="Q50" s="51"/>
      <c r="R50" s="259"/>
      <c r="S50" s="33" t="s">
        <v>90</v>
      </c>
      <c r="T50" s="32"/>
      <c r="U50" s="126"/>
      <c r="V50" s="136"/>
      <c r="W50" s="136"/>
      <c r="X50" s="136"/>
      <c r="Y50" s="136"/>
      <c r="Z50" s="127" t="str">
        <f t="shared" si="18"/>
        <v/>
      </c>
      <c r="AA50" s="179"/>
      <c r="AB50" s="180"/>
      <c r="AC50" s="181"/>
      <c r="AD50" s="181"/>
      <c r="AE50" s="181"/>
      <c r="AF50" s="183"/>
      <c r="AG50" s="280"/>
      <c r="AH50" s="131"/>
      <c r="AI50" s="142"/>
      <c r="AJ50" s="121"/>
      <c r="AK50" s="51"/>
      <c r="AL50" s="178"/>
      <c r="AM50" s="33" t="s">
        <v>90</v>
      </c>
      <c r="AN50" s="32"/>
      <c r="AO50" s="126"/>
      <c r="AP50" s="32"/>
      <c r="AQ50" s="32"/>
      <c r="AR50" s="32"/>
      <c r="AS50" s="32"/>
      <c r="AT50" s="127" t="str">
        <f t="shared" si="23"/>
        <v/>
      </c>
      <c r="AU50" s="179"/>
      <c r="AV50" s="180"/>
      <c r="AW50" s="181"/>
      <c r="AX50" s="181"/>
      <c r="AY50" s="181"/>
      <c r="AZ50" s="183"/>
      <c r="BA50" s="185"/>
      <c r="BB50" s="131"/>
      <c r="BC50" s="142"/>
      <c r="BD50" s="121"/>
      <c r="BE50" s="51"/>
      <c r="BF50" s="178"/>
      <c r="BG50" s="33" t="s">
        <v>90</v>
      </c>
      <c r="BH50" s="32"/>
      <c r="BI50" s="126"/>
      <c r="BJ50" s="32"/>
      <c r="BK50" s="32"/>
      <c r="BL50" s="32"/>
      <c r="BM50" s="32"/>
      <c r="BN50" s="139" t="str">
        <f t="shared" si="14"/>
        <v/>
      </c>
      <c r="BO50" s="179"/>
      <c r="BP50" s="180"/>
      <c r="BQ50" s="181"/>
      <c r="BR50" s="181"/>
      <c r="BS50" s="181"/>
      <c r="BT50" s="183"/>
      <c r="BU50" s="185"/>
      <c r="BV50" s="131"/>
      <c r="BW50" s="142"/>
      <c r="BX50" s="121"/>
      <c r="BY50" s="51"/>
      <c r="BZ50" s="178"/>
      <c r="CA50" s="33" t="s">
        <v>90</v>
      </c>
      <c r="CB50" s="32"/>
      <c r="CC50" s="126"/>
      <c r="CD50" s="32"/>
      <c r="CE50" s="32"/>
      <c r="CF50" s="32"/>
      <c r="CG50" s="32"/>
      <c r="CH50" s="139" t="str">
        <f t="shared" si="3"/>
        <v/>
      </c>
      <c r="CI50" s="179"/>
      <c r="CJ50" s="180"/>
      <c r="CK50" s="181"/>
      <c r="CL50" s="181"/>
      <c r="CM50" s="181"/>
      <c r="CN50" s="183"/>
      <c r="CO50" s="185"/>
      <c r="CP50" s="131"/>
      <c r="CQ50" s="142"/>
      <c r="CR50" s="121"/>
      <c r="CS50" s="107"/>
      <c r="CT50" s="107"/>
    </row>
    <row r="51" spans="1:98" s="108" customFormat="1" x14ac:dyDescent="0.25">
      <c r="A51" s="286"/>
      <c r="B51" s="284"/>
      <c r="C51" s="298"/>
      <c r="D51" s="300"/>
      <c r="E51" s="284"/>
      <c r="F51" s="121"/>
      <c r="G51" s="286"/>
      <c r="H51" s="284"/>
      <c r="I51" s="285"/>
      <c r="J51" s="283"/>
      <c r="K51" s="319"/>
      <c r="L51" s="180"/>
      <c r="M51" s="181"/>
      <c r="N51" s="181"/>
      <c r="O51" s="181"/>
      <c r="P51" s="183"/>
      <c r="Q51" s="51"/>
      <c r="R51" s="259"/>
      <c r="S51" s="33" t="s">
        <v>91</v>
      </c>
      <c r="T51" s="32"/>
      <c r="U51" s="126"/>
      <c r="V51" s="136"/>
      <c r="W51" s="136"/>
      <c r="X51" s="136"/>
      <c r="Y51" s="136"/>
      <c r="Z51" s="127" t="str">
        <f t="shared" si="18"/>
        <v/>
      </c>
      <c r="AA51" s="179"/>
      <c r="AB51" s="180"/>
      <c r="AC51" s="181"/>
      <c r="AD51" s="181"/>
      <c r="AE51" s="181"/>
      <c r="AF51" s="183"/>
      <c r="AG51" s="280"/>
      <c r="AH51" s="131"/>
      <c r="AI51" s="142"/>
      <c r="AJ51" s="121"/>
      <c r="AK51" s="51"/>
      <c r="AL51" s="178"/>
      <c r="AM51" s="33" t="s">
        <v>91</v>
      </c>
      <c r="AN51" s="32"/>
      <c r="AO51" s="126"/>
      <c r="AP51" s="32"/>
      <c r="AQ51" s="32"/>
      <c r="AR51" s="32"/>
      <c r="AS51" s="32"/>
      <c r="AT51" s="127" t="str">
        <f t="shared" si="23"/>
        <v/>
      </c>
      <c r="AU51" s="179"/>
      <c r="AV51" s="180"/>
      <c r="AW51" s="181"/>
      <c r="AX51" s="181"/>
      <c r="AY51" s="181"/>
      <c r="AZ51" s="183"/>
      <c r="BA51" s="185"/>
      <c r="BB51" s="131"/>
      <c r="BC51" s="142"/>
      <c r="BD51" s="121"/>
      <c r="BE51" s="51"/>
      <c r="BF51" s="178"/>
      <c r="BG51" s="33" t="s">
        <v>91</v>
      </c>
      <c r="BH51" s="32"/>
      <c r="BI51" s="126"/>
      <c r="BJ51" s="32"/>
      <c r="BK51" s="32"/>
      <c r="BL51" s="32"/>
      <c r="BM51" s="32"/>
      <c r="BN51" s="139" t="str">
        <f t="shared" si="14"/>
        <v/>
      </c>
      <c r="BO51" s="179"/>
      <c r="BP51" s="180"/>
      <c r="BQ51" s="181"/>
      <c r="BR51" s="181"/>
      <c r="BS51" s="181"/>
      <c r="BT51" s="183"/>
      <c r="BU51" s="185"/>
      <c r="BV51" s="131"/>
      <c r="BW51" s="142"/>
      <c r="BX51" s="121"/>
      <c r="BY51" s="51"/>
      <c r="BZ51" s="178"/>
      <c r="CA51" s="33" t="s">
        <v>91</v>
      </c>
      <c r="CB51" s="32"/>
      <c r="CC51" s="126"/>
      <c r="CD51" s="32"/>
      <c r="CE51" s="32"/>
      <c r="CF51" s="32"/>
      <c r="CG51" s="32"/>
      <c r="CH51" s="139" t="str">
        <f t="shared" si="3"/>
        <v/>
      </c>
      <c r="CI51" s="179"/>
      <c r="CJ51" s="180"/>
      <c r="CK51" s="181"/>
      <c r="CL51" s="181"/>
      <c r="CM51" s="181"/>
      <c r="CN51" s="183"/>
      <c r="CO51" s="185"/>
      <c r="CP51" s="131"/>
      <c r="CQ51" s="142"/>
      <c r="CR51" s="121"/>
      <c r="CS51" s="107"/>
      <c r="CT51" s="107"/>
    </row>
    <row r="52" spans="1:98" s="108" customFormat="1" x14ac:dyDescent="0.25">
      <c r="A52" s="286"/>
      <c r="B52" s="284"/>
      <c r="C52" s="298"/>
      <c r="D52" s="300"/>
      <c r="E52" s="284"/>
      <c r="F52" s="121"/>
      <c r="G52" s="286" t="b">
        <f>IF(H52&lt;&gt;"",(5.1+".1"))</f>
        <v>0</v>
      </c>
      <c r="H52" s="284"/>
      <c r="I52" s="285"/>
      <c r="J52" s="283"/>
      <c r="K52" s="319"/>
      <c r="L52" s="180"/>
      <c r="M52" s="181"/>
      <c r="N52" s="181"/>
      <c r="O52" s="181"/>
      <c r="P52" s="183"/>
      <c r="Q52" s="51"/>
      <c r="R52" s="259"/>
      <c r="S52" s="33" t="s">
        <v>92</v>
      </c>
      <c r="T52" s="32"/>
      <c r="U52" s="126"/>
      <c r="V52" s="136"/>
      <c r="W52" s="136"/>
      <c r="X52" s="136"/>
      <c r="Y52" s="136"/>
      <c r="Z52" s="127" t="str">
        <f t="shared" si="18"/>
        <v/>
      </c>
      <c r="AA52" s="179"/>
      <c r="AB52" s="180"/>
      <c r="AC52" s="181"/>
      <c r="AD52" s="181"/>
      <c r="AE52" s="181"/>
      <c r="AF52" s="183"/>
      <c r="AG52" s="280"/>
      <c r="AH52" s="131"/>
      <c r="AI52" s="142"/>
      <c r="AJ52" s="121"/>
      <c r="AK52" s="51"/>
      <c r="AL52" s="178"/>
      <c r="AM52" s="33" t="s">
        <v>92</v>
      </c>
      <c r="AN52" s="32"/>
      <c r="AO52" s="126"/>
      <c r="AP52" s="32"/>
      <c r="AQ52" s="32"/>
      <c r="AR52" s="32"/>
      <c r="AS52" s="32"/>
      <c r="AT52" s="127" t="str">
        <f t="shared" si="23"/>
        <v/>
      </c>
      <c r="AU52" s="179"/>
      <c r="AV52" s="180"/>
      <c r="AW52" s="181"/>
      <c r="AX52" s="181"/>
      <c r="AY52" s="181"/>
      <c r="AZ52" s="183"/>
      <c r="BA52" s="184"/>
      <c r="BB52" s="131"/>
      <c r="BC52" s="142"/>
      <c r="BD52" s="121"/>
      <c r="BE52" s="51"/>
      <c r="BF52" s="178"/>
      <c r="BG52" s="33" t="s">
        <v>92</v>
      </c>
      <c r="BH52" s="32"/>
      <c r="BI52" s="126"/>
      <c r="BJ52" s="32"/>
      <c r="BK52" s="32"/>
      <c r="BL52" s="32"/>
      <c r="BM52" s="32"/>
      <c r="BN52" s="139" t="str">
        <f t="shared" si="14"/>
        <v/>
      </c>
      <c r="BO52" s="179"/>
      <c r="BP52" s="180"/>
      <c r="BQ52" s="181"/>
      <c r="BR52" s="181"/>
      <c r="BS52" s="181"/>
      <c r="BT52" s="183"/>
      <c r="BU52" s="184"/>
      <c r="BV52" s="131"/>
      <c r="BW52" s="142"/>
      <c r="BX52" s="121"/>
      <c r="BY52" s="51"/>
      <c r="BZ52" s="178"/>
      <c r="CA52" s="33" t="s">
        <v>92</v>
      </c>
      <c r="CB52" s="32"/>
      <c r="CC52" s="126"/>
      <c r="CD52" s="32"/>
      <c r="CE52" s="32"/>
      <c r="CF52" s="32"/>
      <c r="CG52" s="32"/>
      <c r="CH52" s="139" t="str">
        <f t="shared" si="3"/>
        <v/>
      </c>
      <c r="CI52" s="179"/>
      <c r="CJ52" s="180"/>
      <c r="CK52" s="181"/>
      <c r="CL52" s="181"/>
      <c r="CM52" s="181"/>
      <c r="CN52" s="183"/>
      <c r="CO52" s="184"/>
      <c r="CP52" s="131"/>
      <c r="CQ52" s="142"/>
      <c r="CR52" s="121"/>
      <c r="CS52" s="107"/>
      <c r="CT52" s="107"/>
    </row>
    <row r="53" spans="1:98" s="108" customFormat="1" x14ac:dyDescent="0.25">
      <c r="A53" s="286"/>
      <c r="B53" s="284"/>
      <c r="C53" s="298"/>
      <c r="D53" s="300"/>
      <c r="E53" s="284"/>
      <c r="F53" s="121"/>
      <c r="G53" s="286"/>
      <c r="H53" s="284"/>
      <c r="I53" s="285"/>
      <c r="J53" s="283"/>
      <c r="K53" s="319"/>
      <c r="L53" s="180"/>
      <c r="M53" s="181"/>
      <c r="N53" s="181"/>
      <c r="O53" s="181"/>
      <c r="P53" s="183"/>
      <c r="Q53" s="51"/>
      <c r="R53" s="259"/>
      <c r="S53" s="33" t="s">
        <v>93</v>
      </c>
      <c r="T53" s="32"/>
      <c r="U53" s="126"/>
      <c r="V53" s="136"/>
      <c r="W53" s="136"/>
      <c r="X53" s="136"/>
      <c r="Y53" s="136"/>
      <c r="Z53" s="127" t="str">
        <f t="shared" si="18"/>
        <v/>
      </c>
      <c r="AA53" s="179"/>
      <c r="AB53" s="180"/>
      <c r="AC53" s="181"/>
      <c r="AD53" s="181"/>
      <c r="AE53" s="181"/>
      <c r="AF53" s="183"/>
      <c r="AG53" s="280"/>
      <c r="AH53" s="131"/>
      <c r="AI53" s="142"/>
      <c r="AJ53" s="121"/>
      <c r="AK53" s="51"/>
      <c r="AL53" s="178"/>
      <c r="AM53" s="33" t="s">
        <v>93</v>
      </c>
      <c r="AN53" s="32"/>
      <c r="AO53" s="126"/>
      <c r="AP53" s="32"/>
      <c r="AQ53" s="32"/>
      <c r="AR53" s="32"/>
      <c r="AS53" s="32"/>
      <c r="AT53" s="127" t="str">
        <f t="shared" si="23"/>
        <v/>
      </c>
      <c r="AU53" s="179"/>
      <c r="AV53" s="180"/>
      <c r="AW53" s="181"/>
      <c r="AX53" s="181"/>
      <c r="AY53" s="181"/>
      <c r="AZ53" s="183"/>
      <c r="BA53" s="185"/>
      <c r="BB53" s="131"/>
      <c r="BC53" s="142"/>
      <c r="BD53" s="121"/>
      <c r="BE53" s="51"/>
      <c r="BF53" s="178"/>
      <c r="BG53" s="33" t="s">
        <v>93</v>
      </c>
      <c r="BH53" s="32"/>
      <c r="BI53" s="126"/>
      <c r="BJ53" s="32"/>
      <c r="BK53" s="32"/>
      <c r="BL53" s="32"/>
      <c r="BM53" s="32"/>
      <c r="BN53" s="139" t="str">
        <f t="shared" si="14"/>
        <v/>
      </c>
      <c r="BO53" s="179"/>
      <c r="BP53" s="180"/>
      <c r="BQ53" s="181"/>
      <c r="BR53" s="181"/>
      <c r="BS53" s="181"/>
      <c r="BT53" s="183"/>
      <c r="BU53" s="185"/>
      <c r="BV53" s="131"/>
      <c r="BW53" s="142"/>
      <c r="BX53" s="121"/>
      <c r="BY53" s="51"/>
      <c r="BZ53" s="178"/>
      <c r="CA53" s="33" t="s">
        <v>93</v>
      </c>
      <c r="CB53" s="32"/>
      <c r="CC53" s="126"/>
      <c r="CD53" s="32"/>
      <c r="CE53" s="32"/>
      <c r="CF53" s="32"/>
      <c r="CG53" s="32"/>
      <c r="CH53" s="139" t="str">
        <f t="shared" si="3"/>
        <v/>
      </c>
      <c r="CI53" s="179"/>
      <c r="CJ53" s="180"/>
      <c r="CK53" s="181"/>
      <c r="CL53" s="181"/>
      <c r="CM53" s="181"/>
      <c r="CN53" s="183"/>
      <c r="CO53" s="185"/>
      <c r="CP53" s="131"/>
      <c r="CQ53" s="142"/>
      <c r="CR53" s="121"/>
      <c r="CS53" s="107"/>
      <c r="CT53" s="107"/>
    </row>
    <row r="54" spans="1:98" s="108" customFormat="1" x14ac:dyDescent="0.25">
      <c r="A54" s="286"/>
      <c r="B54" s="284"/>
      <c r="C54" s="298"/>
      <c r="D54" s="300"/>
      <c r="E54" s="284"/>
      <c r="F54" s="121"/>
      <c r="G54" s="286"/>
      <c r="H54" s="284"/>
      <c r="I54" s="285"/>
      <c r="J54" s="283"/>
      <c r="K54" s="319"/>
      <c r="L54" s="180"/>
      <c r="M54" s="181"/>
      <c r="N54" s="181"/>
      <c r="O54" s="181"/>
      <c r="P54" s="183"/>
      <c r="Q54" s="51"/>
      <c r="R54" s="259"/>
      <c r="S54" s="33" t="s">
        <v>94</v>
      </c>
      <c r="T54" s="32"/>
      <c r="U54" s="126"/>
      <c r="V54" s="136"/>
      <c r="W54" s="136"/>
      <c r="X54" s="136"/>
      <c r="Y54" s="136"/>
      <c r="Z54" s="127" t="str">
        <f t="shared" si="18"/>
        <v/>
      </c>
      <c r="AA54" s="179"/>
      <c r="AB54" s="180"/>
      <c r="AC54" s="181"/>
      <c r="AD54" s="181"/>
      <c r="AE54" s="181"/>
      <c r="AF54" s="183"/>
      <c r="AG54" s="280"/>
      <c r="AH54" s="131"/>
      <c r="AI54" s="142"/>
      <c r="AJ54" s="121"/>
      <c r="AK54" s="51"/>
      <c r="AL54" s="178"/>
      <c r="AM54" s="33" t="s">
        <v>94</v>
      </c>
      <c r="AN54" s="32"/>
      <c r="AO54" s="126"/>
      <c r="AP54" s="32"/>
      <c r="AQ54" s="32"/>
      <c r="AR54" s="32"/>
      <c r="AS54" s="32"/>
      <c r="AT54" s="127" t="str">
        <f t="shared" si="23"/>
        <v/>
      </c>
      <c r="AU54" s="179"/>
      <c r="AV54" s="180"/>
      <c r="AW54" s="181"/>
      <c r="AX54" s="181"/>
      <c r="AY54" s="181"/>
      <c r="AZ54" s="183"/>
      <c r="BA54" s="185"/>
      <c r="BB54" s="131"/>
      <c r="BC54" s="142"/>
      <c r="BD54" s="121"/>
      <c r="BE54" s="51"/>
      <c r="BF54" s="178"/>
      <c r="BG54" s="33" t="s">
        <v>94</v>
      </c>
      <c r="BH54" s="32"/>
      <c r="BI54" s="126"/>
      <c r="BJ54" s="32"/>
      <c r="BK54" s="32"/>
      <c r="BL54" s="32"/>
      <c r="BM54" s="32"/>
      <c r="BN54" s="139" t="str">
        <f t="shared" si="14"/>
        <v/>
      </c>
      <c r="BO54" s="179"/>
      <c r="BP54" s="180"/>
      <c r="BQ54" s="181"/>
      <c r="BR54" s="181"/>
      <c r="BS54" s="181"/>
      <c r="BT54" s="183"/>
      <c r="BU54" s="185"/>
      <c r="BV54" s="131"/>
      <c r="BW54" s="142"/>
      <c r="BX54" s="121"/>
      <c r="BY54" s="51"/>
      <c r="BZ54" s="178"/>
      <c r="CA54" s="33" t="s">
        <v>94</v>
      </c>
      <c r="CB54" s="32"/>
      <c r="CC54" s="126"/>
      <c r="CD54" s="32"/>
      <c r="CE54" s="32"/>
      <c r="CF54" s="32"/>
      <c r="CG54" s="32"/>
      <c r="CH54" s="139" t="str">
        <f t="shared" si="3"/>
        <v/>
      </c>
      <c r="CI54" s="179"/>
      <c r="CJ54" s="180"/>
      <c r="CK54" s="181"/>
      <c r="CL54" s="181"/>
      <c r="CM54" s="181"/>
      <c r="CN54" s="183"/>
      <c r="CO54" s="185"/>
      <c r="CP54" s="131"/>
      <c r="CQ54" s="142"/>
      <c r="CR54" s="121"/>
      <c r="CS54" s="107"/>
      <c r="CT54" s="107"/>
    </row>
    <row r="55" spans="1:98" s="108" customFormat="1" x14ac:dyDescent="0.25">
      <c r="A55" s="286"/>
      <c r="B55" s="284"/>
      <c r="C55" s="298"/>
      <c r="D55" s="300"/>
      <c r="E55" s="284"/>
      <c r="F55" s="121"/>
      <c r="G55" s="286" t="b">
        <f>IF(H55&lt;&gt;"",(5.1+".2"))</f>
        <v>0</v>
      </c>
      <c r="H55" s="284"/>
      <c r="I55" s="285"/>
      <c r="J55" s="283"/>
      <c r="K55" s="319"/>
      <c r="L55" s="180"/>
      <c r="M55" s="181"/>
      <c r="N55" s="181"/>
      <c r="O55" s="181"/>
      <c r="P55" s="183"/>
      <c r="Q55" s="51"/>
      <c r="R55" s="259"/>
      <c r="S55" s="33" t="s">
        <v>95</v>
      </c>
      <c r="T55" s="32"/>
      <c r="U55" s="126"/>
      <c r="V55" s="136"/>
      <c r="W55" s="136"/>
      <c r="X55" s="136"/>
      <c r="Y55" s="136"/>
      <c r="Z55" s="127" t="str">
        <f t="shared" si="18"/>
        <v/>
      </c>
      <c r="AA55" s="179"/>
      <c r="AB55" s="180"/>
      <c r="AC55" s="181"/>
      <c r="AD55" s="181"/>
      <c r="AE55" s="181"/>
      <c r="AF55" s="183"/>
      <c r="AG55" s="280"/>
      <c r="AH55" s="131"/>
      <c r="AI55" s="142"/>
      <c r="AJ55" s="121"/>
      <c r="AK55" s="51"/>
      <c r="AL55" s="178"/>
      <c r="AM55" s="33" t="s">
        <v>95</v>
      </c>
      <c r="AN55" s="32"/>
      <c r="AO55" s="126"/>
      <c r="AP55" s="32"/>
      <c r="AQ55" s="32"/>
      <c r="AR55" s="32"/>
      <c r="AS55" s="32"/>
      <c r="AT55" s="127" t="str">
        <f t="shared" si="23"/>
        <v/>
      </c>
      <c r="AU55" s="179"/>
      <c r="AV55" s="180"/>
      <c r="AW55" s="181"/>
      <c r="AX55" s="181"/>
      <c r="AY55" s="181"/>
      <c r="AZ55" s="183"/>
      <c r="BA55" s="184"/>
      <c r="BB55" s="131"/>
      <c r="BC55" s="142"/>
      <c r="BD55" s="121"/>
      <c r="BE55" s="51"/>
      <c r="BF55" s="178"/>
      <c r="BG55" s="33" t="s">
        <v>95</v>
      </c>
      <c r="BH55" s="32"/>
      <c r="BI55" s="126"/>
      <c r="BJ55" s="32"/>
      <c r="BK55" s="32"/>
      <c r="BL55" s="32"/>
      <c r="BM55" s="32"/>
      <c r="BN55" s="139" t="str">
        <f t="shared" si="14"/>
        <v/>
      </c>
      <c r="BO55" s="179"/>
      <c r="BP55" s="180"/>
      <c r="BQ55" s="181"/>
      <c r="BR55" s="181"/>
      <c r="BS55" s="181"/>
      <c r="BT55" s="183"/>
      <c r="BU55" s="184"/>
      <c r="BV55" s="131"/>
      <c r="BW55" s="142"/>
      <c r="BX55" s="121"/>
      <c r="BY55" s="51"/>
      <c r="BZ55" s="178"/>
      <c r="CA55" s="33" t="s">
        <v>95</v>
      </c>
      <c r="CB55" s="32"/>
      <c r="CC55" s="126"/>
      <c r="CD55" s="32"/>
      <c r="CE55" s="32"/>
      <c r="CF55" s="32"/>
      <c r="CG55" s="32"/>
      <c r="CH55" s="139" t="str">
        <f t="shared" si="3"/>
        <v/>
      </c>
      <c r="CI55" s="179"/>
      <c r="CJ55" s="180"/>
      <c r="CK55" s="181"/>
      <c r="CL55" s="181"/>
      <c r="CM55" s="181"/>
      <c r="CN55" s="183"/>
      <c r="CO55" s="184"/>
      <c r="CP55" s="131"/>
      <c r="CQ55" s="142"/>
      <c r="CR55" s="121"/>
      <c r="CS55" s="107"/>
      <c r="CT55" s="107"/>
    </row>
    <row r="56" spans="1:98" s="108" customFormat="1" x14ac:dyDescent="0.25">
      <c r="A56" s="286"/>
      <c r="B56" s="284"/>
      <c r="C56" s="298"/>
      <c r="D56" s="300"/>
      <c r="E56" s="284"/>
      <c r="F56" s="121"/>
      <c r="G56" s="286"/>
      <c r="H56" s="284"/>
      <c r="I56" s="285"/>
      <c r="J56" s="283"/>
      <c r="K56" s="319"/>
      <c r="L56" s="180"/>
      <c r="M56" s="181"/>
      <c r="N56" s="181"/>
      <c r="O56" s="181"/>
      <c r="P56" s="183"/>
      <c r="Q56" s="51"/>
      <c r="R56" s="259"/>
      <c r="S56" s="33" t="s">
        <v>96</v>
      </c>
      <c r="T56" s="32"/>
      <c r="U56" s="126"/>
      <c r="V56" s="136"/>
      <c r="W56" s="136"/>
      <c r="X56" s="136"/>
      <c r="Y56" s="136"/>
      <c r="Z56" s="127" t="str">
        <f t="shared" si="18"/>
        <v/>
      </c>
      <c r="AA56" s="179"/>
      <c r="AB56" s="180"/>
      <c r="AC56" s="181"/>
      <c r="AD56" s="181"/>
      <c r="AE56" s="181"/>
      <c r="AF56" s="183"/>
      <c r="AG56" s="280"/>
      <c r="AH56" s="131"/>
      <c r="AI56" s="142"/>
      <c r="AJ56" s="121"/>
      <c r="AK56" s="51"/>
      <c r="AL56" s="178"/>
      <c r="AM56" s="33" t="s">
        <v>96</v>
      </c>
      <c r="AN56" s="32"/>
      <c r="AO56" s="126"/>
      <c r="AP56" s="32"/>
      <c r="AQ56" s="32"/>
      <c r="AR56" s="32"/>
      <c r="AS56" s="32"/>
      <c r="AT56" s="127" t="str">
        <f t="shared" si="23"/>
        <v/>
      </c>
      <c r="AU56" s="179"/>
      <c r="AV56" s="180"/>
      <c r="AW56" s="181"/>
      <c r="AX56" s="181"/>
      <c r="AY56" s="181"/>
      <c r="AZ56" s="183"/>
      <c r="BA56" s="185"/>
      <c r="BB56" s="131"/>
      <c r="BC56" s="142"/>
      <c r="BD56" s="121"/>
      <c r="BE56" s="51"/>
      <c r="BF56" s="178"/>
      <c r="BG56" s="33" t="s">
        <v>96</v>
      </c>
      <c r="BH56" s="32"/>
      <c r="BI56" s="126"/>
      <c r="BJ56" s="32"/>
      <c r="BK56" s="32"/>
      <c r="BL56" s="32"/>
      <c r="BM56" s="32"/>
      <c r="BN56" s="139" t="str">
        <f t="shared" si="14"/>
        <v/>
      </c>
      <c r="BO56" s="179"/>
      <c r="BP56" s="180"/>
      <c r="BQ56" s="181"/>
      <c r="BR56" s="181"/>
      <c r="BS56" s="181"/>
      <c r="BT56" s="183"/>
      <c r="BU56" s="185"/>
      <c r="BV56" s="131"/>
      <c r="BW56" s="142"/>
      <c r="BX56" s="121"/>
      <c r="BY56" s="51"/>
      <c r="BZ56" s="178"/>
      <c r="CA56" s="33" t="s">
        <v>96</v>
      </c>
      <c r="CB56" s="32"/>
      <c r="CC56" s="126"/>
      <c r="CD56" s="32"/>
      <c r="CE56" s="32"/>
      <c r="CF56" s="32"/>
      <c r="CG56" s="32"/>
      <c r="CH56" s="139" t="str">
        <f t="shared" si="3"/>
        <v/>
      </c>
      <c r="CI56" s="179"/>
      <c r="CJ56" s="180"/>
      <c r="CK56" s="181"/>
      <c r="CL56" s="181"/>
      <c r="CM56" s="181"/>
      <c r="CN56" s="183"/>
      <c r="CO56" s="185"/>
      <c r="CP56" s="131"/>
      <c r="CQ56" s="142"/>
      <c r="CR56" s="121"/>
      <c r="CS56" s="107"/>
      <c r="CT56" s="107"/>
    </row>
    <row r="57" spans="1:98" s="108" customFormat="1" x14ac:dyDescent="0.25">
      <c r="A57" s="286"/>
      <c r="B57" s="284"/>
      <c r="C57" s="298"/>
      <c r="D57" s="300"/>
      <c r="E57" s="284"/>
      <c r="F57" s="121"/>
      <c r="G57" s="286"/>
      <c r="H57" s="284"/>
      <c r="I57" s="285"/>
      <c r="J57" s="283"/>
      <c r="K57" s="320"/>
      <c r="L57" s="180"/>
      <c r="M57" s="181"/>
      <c r="N57" s="181"/>
      <c r="O57" s="181"/>
      <c r="P57" s="183"/>
      <c r="Q57" s="51"/>
      <c r="R57" s="259"/>
      <c r="S57" s="33" t="s">
        <v>97</v>
      </c>
      <c r="T57" s="32"/>
      <c r="U57" s="126"/>
      <c r="V57" s="136"/>
      <c r="W57" s="136"/>
      <c r="X57" s="136"/>
      <c r="Y57" s="136"/>
      <c r="Z57" s="127" t="str">
        <f t="shared" si="18"/>
        <v/>
      </c>
      <c r="AA57" s="179"/>
      <c r="AB57" s="180"/>
      <c r="AC57" s="181"/>
      <c r="AD57" s="181"/>
      <c r="AE57" s="181"/>
      <c r="AF57" s="183"/>
      <c r="AG57" s="280"/>
      <c r="AH57" s="131"/>
      <c r="AI57" s="142"/>
      <c r="AJ57" s="121"/>
      <c r="AK57" s="51"/>
      <c r="AL57" s="178"/>
      <c r="AM57" s="33" t="s">
        <v>97</v>
      </c>
      <c r="AN57" s="32"/>
      <c r="AO57" s="126"/>
      <c r="AP57" s="32"/>
      <c r="AQ57" s="32"/>
      <c r="AR57" s="32"/>
      <c r="AS57" s="32"/>
      <c r="AT57" s="127" t="str">
        <f t="shared" si="23"/>
        <v/>
      </c>
      <c r="AU57" s="179"/>
      <c r="AV57" s="180"/>
      <c r="AW57" s="181"/>
      <c r="AX57" s="181"/>
      <c r="AY57" s="181"/>
      <c r="AZ57" s="183"/>
      <c r="BA57" s="185"/>
      <c r="BB57" s="131"/>
      <c r="BC57" s="142"/>
      <c r="BD57" s="121"/>
      <c r="BE57" s="51"/>
      <c r="BF57" s="178"/>
      <c r="BG57" s="33" t="s">
        <v>97</v>
      </c>
      <c r="BH57" s="32"/>
      <c r="BI57" s="126"/>
      <c r="BJ57" s="32"/>
      <c r="BK57" s="32"/>
      <c r="BL57" s="32"/>
      <c r="BM57" s="32"/>
      <c r="BN57" s="139" t="str">
        <f t="shared" si="14"/>
        <v/>
      </c>
      <c r="BO57" s="179"/>
      <c r="BP57" s="180"/>
      <c r="BQ57" s="181"/>
      <c r="BR57" s="181"/>
      <c r="BS57" s="181"/>
      <c r="BT57" s="183"/>
      <c r="BU57" s="185"/>
      <c r="BV57" s="131"/>
      <c r="BW57" s="142"/>
      <c r="BX57" s="121"/>
      <c r="BY57" s="51"/>
      <c r="BZ57" s="178"/>
      <c r="CA57" s="33" t="s">
        <v>97</v>
      </c>
      <c r="CB57" s="32"/>
      <c r="CC57" s="126"/>
      <c r="CD57" s="32"/>
      <c r="CE57" s="32"/>
      <c r="CF57" s="32"/>
      <c r="CG57" s="32"/>
      <c r="CH57" s="139" t="str">
        <f t="shared" si="3"/>
        <v/>
      </c>
      <c r="CI57" s="179"/>
      <c r="CJ57" s="180"/>
      <c r="CK57" s="181"/>
      <c r="CL57" s="181"/>
      <c r="CM57" s="181"/>
      <c r="CN57" s="183"/>
      <c r="CO57" s="185"/>
      <c r="CP57" s="131"/>
      <c r="CQ57" s="142"/>
      <c r="CR57" s="121"/>
      <c r="CS57" s="107"/>
      <c r="CT57" s="107"/>
    </row>
    <row r="58" spans="1:98" s="108" customFormat="1" x14ac:dyDescent="0.25">
      <c r="A58" s="277" t="b">
        <f>IF(D58&lt;&gt;"",'Información General'!$D$12&amp;"_"&amp;1+"5")</f>
        <v>0</v>
      </c>
      <c r="B58" s="278"/>
      <c r="C58" s="302" t="b">
        <f>IF(AND(B58&lt;&gt;""),IF(AND(B58="I. Calidad Educativa"),'Ejes Rectores'!$B$6,IF(AND(B58="II. Investigación y Posgrado"),'Ejes Rectores'!$B$7,IF(AND(B58="III. Gestión y Gobierno"),'Ejes Rectores'!$B$8,IF(AND(B58="IV. Vinculación Difusión y Extensión de la Cultura"),'Ejes Rectores'!$B$9,IF(AND(B58="V. Internacionalización"),'Ejes Rectores'!$B$10,IF(AND(B58="VI. Responsabilidad Social Universitaria"),'Ejes Rectores'!$B$11)))))))</f>
        <v>0</v>
      </c>
      <c r="D58" s="303"/>
      <c r="E58" s="278"/>
      <c r="F58" s="122"/>
      <c r="G58" s="277" t="b">
        <f>IF(H58&lt;&gt;"",(6.1+"0"))</f>
        <v>0</v>
      </c>
      <c r="H58" s="278"/>
      <c r="I58" s="260"/>
      <c r="J58" s="261"/>
      <c r="K58" s="315"/>
      <c r="L58" s="188"/>
      <c r="M58" s="189"/>
      <c r="N58" s="189"/>
      <c r="O58" s="189"/>
      <c r="P58" s="191" t="str">
        <f t="shared" ref="P58" si="29">IF(AND(M58&lt;&gt;"",O58&lt;&gt;""),IF(AND(M58&gt;5, O58&gt;5),"De Atención Inmediata",IF(AND(M58&lt;6, M58&gt;0, O58&gt;5),"De Atención Periódica",IF(AND(M58&gt;5, O58&lt;6, O58&gt;0),"De Seguimiento",IF(AND(M58&lt;6, M58&gt;0, O58&lt;6, O58&gt;0),"Controlado")))),"")</f>
        <v/>
      </c>
      <c r="Q58" s="51"/>
      <c r="R58" s="258"/>
      <c r="S58" s="33" t="s">
        <v>98</v>
      </c>
      <c r="T58" s="32"/>
      <c r="U58" s="126"/>
      <c r="V58" s="136"/>
      <c r="W58" s="136"/>
      <c r="X58" s="136"/>
      <c r="Y58" s="136"/>
      <c r="Z58" s="127" t="str">
        <f t="shared" si="18"/>
        <v/>
      </c>
      <c r="AA58" s="187"/>
      <c r="AB58" s="188"/>
      <c r="AC58" s="189"/>
      <c r="AD58" s="189"/>
      <c r="AE58" s="189"/>
      <c r="AF58" s="191" t="str">
        <f t="shared" ref="AF58" si="30">IF(AND(AC58&lt;&gt;"",AE58&lt;&gt;""),IF(AND(AC58&gt;5, AE58&gt;5),"De Atención Inmediata",IF(AND(AC58&lt;6, AC58&gt;0, AE58&gt;5),"De Atención Periódica",IF(AND(AC58&gt;5, AE58&lt;6, AE58&gt;0),"De Seguimiento",IF(AND(AC58&lt;6, AC58&gt;0, AE58&lt;6, AE58&gt;0),"Controlado")))),"")</f>
        <v/>
      </c>
      <c r="AG58" s="199"/>
      <c r="AH58" s="132"/>
      <c r="AI58" s="143"/>
      <c r="AJ58" s="122"/>
      <c r="AK58" s="51"/>
      <c r="AL58" s="186"/>
      <c r="AM58" s="33" t="s">
        <v>98</v>
      </c>
      <c r="AN58" s="32"/>
      <c r="AO58" s="126"/>
      <c r="AP58" s="32"/>
      <c r="AQ58" s="32"/>
      <c r="AR58" s="32"/>
      <c r="AS58" s="32"/>
      <c r="AT58" s="127" t="str">
        <f t="shared" si="23"/>
        <v/>
      </c>
      <c r="AU58" s="187"/>
      <c r="AV58" s="188"/>
      <c r="AW58" s="189"/>
      <c r="AX58" s="189"/>
      <c r="AY58" s="189"/>
      <c r="AZ58" s="190" t="str">
        <f t="shared" ref="AZ58" si="31">IF(AND(AW58&lt;&gt;"",AY58&lt;&gt;""),IF(AND(AW58&gt;5, AY58&gt;5),"De Atención Inmediata",IF(AND(AW58&lt;6, AW58&gt;0, AY58&gt;5),"De Atención Periódica",IF(AND(AW58&gt;5, AY58&lt;6, AY58&gt;0),"De Seguimiento",IF(AND(AW58&lt;6, AW58&gt;0, AY58&lt;6, AY58&gt;0),"Controlado")))),"")</f>
        <v/>
      </c>
      <c r="BA58" s="192"/>
      <c r="BB58" s="132"/>
      <c r="BC58" s="143"/>
      <c r="BD58" s="122"/>
      <c r="BE58" s="51"/>
      <c r="BF58" s="186"/>
      <c r="BG58" s="33" t="s">
        <v>98</v>
      </c>
      <c r="BH58" s="32"/>
      <c r="BI58" s="126"/>
      <c r="BJ58" s="32"/>
      <c r="BK58" s="32"/>
      <c r="BL58" s="32"/>
      <c r="BM58" s="32"/>
      <c r="BN58" s="139" t="str">
        <f t="shared" si="14"/>
        <v/>
      </c>
      <c r="BO58" s="187"/>
      <c r="BP58" s="188"/>
      <c r="BQ58" s="189"/>
      <c r="BR58" s="189"/>
      <c r="BS58" s="189"/>
      <c r="BT58" s="190" t="str">
        <f t="shared" ref="BT58" si="32">IF(AND(BQ58&lt;&gt;"",BS58&lt;&gt;""),IF(AND(BQ58&gt;5, BS58&gt;5),"De Atención Inmediata",IF(AND(BQ58&lt;6, BQ58&gt;0, BS58&gt;5),"De Atención Periódica",IF(AND(BQ58&gt;5, BS58&lt;6, BS58&gt;0),"De Seguimiento",IF(AND(BQ58&lt;6, BQ58&gt;0, BS58&lt;6, BS58&gt;0),"Controlado")))),"")</f>
        <v/>
      </c>
      <c r="BU58" s="192"/>
      <c r="BV58" s="132"/>
      <c r="BW58" s="143"/>
      <c r="BX58" s="122"/>
      <c r="BY58" s="51"/>
      <c r="BZ58" s="186"/>
      <c r="CA58" s="33" t="s">
        <v>98</v>
      </c>
      <c r="CB58" s="32"/>
      <c r="CC58" s="126"/>
      <c r="CD58" s="32"/>
      <c r="CE58" s="32"/>
      <c r="CF58" s="32"/>
      <c r="CG58" s="32"/>
      <c r="CH58" s="139" t="str">
        <f t="shared" si="3"/>
        <v/>
      </c>
      <c r="CI58" s="187"/>
      <c r="CJ58" s="188"/>
      <c r="CK58" s="189"/>
      <c r="CL58" s="189"/>
      <c r="CM58" s="189"/>
      <c r="CN58" s="190" t="str">
        <f t="shared" ref="CN58" si="33">IF(AND(CK58&lt;&gt;"",CM58&lt;&gt;""),IF(AND(CK58&gt;5, CM58&gt;5),"De Atención Inmediata",IF(AND(CK58&lt;6, CK58&gt;0, CM58&gt;5),"De Atención Periódica",IF(AND(CK58&gt;5, CM58&lt;6, CM58&gt;0),"De Seguimiento",IF(AND(CK58&lt;6, CK58&gt;0, CM58&lt;6, CM58&gt;0),"Controlado")))),"")</f>
        <v/>
      </c>
      <c r="CO58" s="192"/>
      <c r="CP58" s="132"/>
      <c r="CQ58" s="143"/>
      <c r="CR58" s="122"/>
      <c r="CS58" s="107"/>
      <c r="CT58" s="107"/>
    </row>
    <row r="59" spans="1:98" s="108" customFormat="1" x14ac:dyDescent="0.25">
      <c r="A59" s="277"/>
      <c r="B59" s="278"/>
      <c r="C59" s="302"/>
      <c r="D59" s="303"/>
      <c r="E59" s="278"/>
      <c r="F59" s="122"/>
      <c r="G59" s="277"/>
      <c r="H59" s="278"/>
      <c r="I59" s="260"/>
      <c r="J59" s="261"/>
      <c r="K59" s="316"/>
      <c r="L59" s="188"/>
      <c r="M59" s="189"/>
      <c r="N59" s="189"/>
      <c r="O59" s="189"/>
      <c r="P59" s="191"/>
      <c r="Q59" s="51"/>
      <c r="R59" s="258"/>
      <c r="S59" s="33" t="s">
        <v>99</v>
      </c>
      <c r="T59" s="32"/>
      <c r="U59" s="126"/>
      <c r="V59" s="136"/>
      <c r="W59" s="136"/>
      <c r="X59" s="136"/>
      <c r="Y59" s="136"/>
      <c r="Z59" s="127" t="str">
        <f t="shared" si="18"/>
        <v/>
      </c>
      <c r="AA59" s="187"/>
      <c r="AB59" s="188"/>
      <c r="AC59" s="189"/>
      <c r="AD59" s="189"/>
      <c r="AE59" s="189"/>
      <c r="AF59" s="191"/>
      <c r="AG59" s="199"/>
      <c r="AH59" s="132"/>
      <c r="AI59" s="143"/>
      <c r="AJ59" s="122"/>
      <c r="AK59" s="51"/>
      <c r="AL59" s="186"/>
      <c r="AM59" s="33" t="s">
        <v>99</v>
      </c>
      <c r="AN59" s="32"/>
      <c r="AO59" s="126"/>
      <c r="AP59" s="32"/>
      <c r="AQ59" s="32"/>
      <c r="AR59" s="32"/>
      <c r="AS59" s="32"/>
      <c r="AT59" s="127" t="str">
        <f t="shared" si="23"/>
        <v/>
      </c>
      <c r="AU59" s="187"/>
      <c r="AV59" s="188"/>
      <c r="AW59" s="189"/>
      <c r="AX59" s="189"/>
      <c r="AY59" s="189"/>
      <c r="AZ59" s="191"/>
      <c r="BA59" s="193"/>
      <c r="BB59" s="132"/>
      <c r="BC59" s="143"/>
      <c r="BD59" s="122"/>
      <c r="BE59" s="51"/>
      <c r="BF59" s="186"/>
      <c r="BG59" s="33" t="s">
        <v>99</v>
      </c>
      <c r="BH59" s="32"/>
      <c r="BI59" s="126"/>
      <c r="BJ59" s="32"/>
      <c r="BK59" s="32"/>
      <c r="BL59" s="32"/>
      <c r="BM59" s="32"/>
      <c r="BN59" s="139" t="str">
        <f t="shared" si="14"/>
        <v/>
      </c>
      <c r="BO59" s="187"/>
      <c r="BP59" s="188"/>
      <c r="BQ59" s="189"/>
      <c r="BR59" s="189"/>
      <c r="BS59" s="189"/>
      <c r="BT59" s="191"/>
      <c r="BU59" s="193"/>
      <c r="BV59" s="132"/>
      <c r="BW59" s="143"/>
      <c r="BX59" s="122"/>
      <c r="BY59" s="51"/>
      <c r="BZ59" s="186"/>
      <c r="CA59" s="33" t="s">
        <v>99</v>
      </c>
      <c r="CB59" s="32"/>
      <c r="CC59" s="126"/>
      <c r="CD59" s="32"/>
      <c r="CE59" s="32"/>
      <c r="CF59" s="32"/>
      <c r="CG59" s="32"/>
      <c r="CH59" s="139" t="str">
        <f t="shared" si="3"/>
        <v/>
      </c>
      <c r="CI59" s="187"/>
      <c r="CJ59" s="188"/>
      <c r="CK59" s="189"/>
      <c r="CL59" s="189"/>
      <c r="CM59" s="189"/>
      <c r="CN59" s="191"/>
      <c r="CO59" s="193"/>
      <c r="CP59" s="132"/>
      <c r="CQ59" s="143"/>
      <c r="CR59" s="122"/>
      <c r="CS59" s="107"/>
      <c r="CT59" s="107"/>
    </row>
    <row r="60" spans="1:98" s="108" customFormat="1" x14ac:dyDescent="0.25">
      <c r="A60" s="277"/>
      <c r="B60" s="278"/>
      <c r="C60" s="302"/>
      <c r="D60" s="303"/>
      <c r="E60" s="278"/>
      <c r="F60" s="122"/>
      <c r="G60" s="277"/>
      <c r="H60" s="278"/>
      <c r="I60" s="260"/>
      <c r="J60" s="261"/>
      <c r="K60" s="316"/>
      <c r="L60" s="188"/>
      <c r="M60" s="189"/>
      <c r="N60" s="189"/>
      <c r="O60" s="189"/>
      <c r="P60" s="191"/>
      <c r="Q60" s="51"/>
      <c r="R60" s="258"/>
      <c r="S60" s="33" t="s">
        <v>100</v>
      </c>
      <c r="T60" s="32"/>
      <c r="U60" s="126"/>
      <c r="V60" s="136"/>
      <c r="W60" s="136"/>
      <c r="X60" s="136"/>
      <c r="Y60" s="136"/>
      <c r="Z60" s="127" t="str">
        <f t="shared" si="18"/>
        <v/>
      </c>
      <c r="AA60" s="187"/>
      <c r="AB60" s="188"/>
      <c r="AC60" s="189"/>
      <c r="AD60" s="189"/>
      <c r="AE60" s="189"/>
      <c r="AF60" s="191"/>
      <c r="AG60" s="199"/>
      <c r="AH60" s="132"/>
      <c r="AI60" s="143"/>
      <c r="AJ60" s="122"/>
      <c r="AK60" s="51"/>
      <c r="AL60" s="186"/>
      <c r="AM60" s="33" t="s">
        <v>100</v>
      </c>
      <c r="AN60" s="32"/>
      <c r="AO60" s="126"/>
      <c r="AP60" s="32"/>
      <c r="AQ60" s="32"/>
      <c r="AR60" s="32"/>
      <c r="AS60" s="32"/>
      <c r="AT60" s="127" t="str">
        <f t="shared" si="23"/>
        <v/>
      </c>
      <c r="AU60" s="187"/>
      <c r="AV60" s="188"/>
      <c r="AW60" s="189"/>
      <c r="AX60" s="189"/>
      <c r="AY60" s="189"/>
      <c r="AZ60" s="191"/>
      <c r="BA60" s="193"/>
      <c r="BB60" s="132"/>
      <c r="BC60" s="143"/>
      <c r="BD60" s="122"/>
      <c r="BE60" s="51"/>
      <c r="BF60" s="186"/>
      <c r="BG60" s="33" t="s">
        <v>100</v>
      </c>
      <c r="BH60" s="32"/>
      <c r="BI60" s="126"/>
      <c r="BJ60" s="32"/>
      <c r="BK60" s="32"/>
      <c r="BL60" s="32"/>
      <c r="BM60" s="32"/>
      <c r="BN60" s="139" t="str">
        <f t="shared" si="14"/>
        <v/>
      </c>
      <c r="BO60" s="187"/>
      <c r="BP60" s="188"/>
      <c r="BQ60" s="189"/>
      <c r="BR60" s="189"/>
      <c r="BS60" s="189"/>
      <c r="BT60" s="191"/>
      <c r="BU60" s="193"/>
      <c r="BV60" s="132"/>
      <c r="BW60" s="143"/>
      <c r="BX60" s="122"/>
      <c r="BY60" s="51"/>
      <c r="BZ60" s="186"/>
      <c r="CA60" s="33" t="s">
        <v>100</v>
      </c>
      <c r="CB60" s="32"/>
      <c r="CC60" s="126"/>
      <c r="CD60" s="32"/>
      <c r="CE60" s="32"/>
      <c r="CF60" s="32"/>
      <c r="CG60" s="32"/>
      <c r="CH60" s="139" t="str">
        <f t="shared" si="3"/>
        <v/>
      </c>
      <c r="CI60" s="187"/>
      <c r="CJ60" s="188"/>
      <c r="CK60" s="189"/>
      <c r="CL60" s="189"/>
      <c r="CM60" s="189"/>
      <c r="CN60" s="191"/>
      <c r="CO60" s="193"/>
      <c r="CP60" s="132"/>
      <c r="CQ60" s="143"/>
      <c r="CR60" s="122"/>
      <c r="CS60" s="107"/>
      <c r="CT60" s="107"/>
    </row>
    <row r="61" spans="1:98" s="108" customFormat="1" x14ac:dyDescent="0.25">
      <c r="A61" s="277"/>
      <c r="B61" s="278"/>
      <c r="C61" s="302"/>
      <c r="D61" s="303"/>
      <c r="E61" s="278"/>
      <c r="F61" s="122"/>
      <c r="G61" s="277" t="b">
        <f>IF(H61&lt;&gt;"",(6.1+".1"))</f>
        <v>0</v>
      </c>
      <c r="H61" s="278"/>
      <c r="I61" s="260"/>
      <c r="J61" s="261"/>
      <c r="K61" s="316"/>
      <c r="L61" s="188"/>
      <c r="M61" s="189"/>
      <c r="N61" s="189"/>
      <c r="O61" s="189"/>
      <c r="P61" s="191"/>
      <c r="Q61" s="51"/>
      <c r="R61" s="258"/>
      <c r="S61" s="33" t="s">
        <v>101</v>
      </c>
      <c r="T61" s="32"/>
      <c r="U61" s="126"/>
      <c r="V61" s="136"/>
      <c r="W61" s="136"/>
      <c r="X61" s="136"/>
      <c r="Y61" s="136"/>
      <c r="Z61" s="127" t="str">
        <f t="shared" ref="Z61:Z84" si="34">IF($T61&lt;&gt;"",IF(AND(V61="SI",W61="SI",X61="SI",Y61="SI"),"Suficiente",IF(OR(V61="NO",W61="NO",X61="NO",Y61="NO"),"Deficiente",IF(OR(V61="",W61="",X61="",Y61=""),"Falta Valorar el Control",""))),"")</f>
        <v/>
      </c>
      <c r="AA61" s="187"/>
      <c r="AB61" s="188"/>
      <c r="AC61" s="189"/>
      <c r="AD61" s="189"/>
      <c r="AE61" s="189"/>
      <c r="AF61" s="191"/>
      <c r="AG61" s="199"/>
      <c r="AH61" s="132"/>
      <c r="AI61" s="143"/>
      <c r="AJ61" s="122"/>
      <c r="AK61" s="51"/>
      <c r="AL61" s="186"/>
      <c r="AM61" s="33" t="s">
        <v>101</v>
      </c>
      <c r="AN61" s="32"/>
      <c r="AO61" s="126"/>
      <c r="AP61" s="32"/>
      <c r="AQ61" s="32"/>
      <c r="AR61" s="32"/>
      <c r="AS61" s="32"/>
      <c r="AT61" s="127" t="str">
        <f t="shared" si="23"/>
        <v/>
      </c>
      <c r="AU61" s="187"/>
      <c r="AV61" s="188"/>
      <c r="AW61" s="189"/>
      <c r="AX61" s="189"/>
      <c r="AY61" s="189"/>
      <c r="AZ61" s="191"/>
      <c r="BA61" s="192"/>
      <c r="BB61" s="132"/>
      <c r="BC61" s="143"/>
      <c r="BD61" s="122"/>
      <c r="BE61" s="51"/>
      <c r="BF61" s="186"/>
      <c r="BG61" s="33" t="s">
        <v>101</v>
      </c>
      <c r="BH61" s="32"/>
      <c r="BI61" s="126"/>
      <c r="BJ61" s="32"/>
      <c r="BK61" s="32"/>
      <c r="BL61" s="32"/>
      <c r="BM61" s="32"/>
      <c r="BN61" s="139" t="str">
        <f t="shared" si="14"/>
        <v/>
      </c>
      <c r="BO61" s="187"/>
      <c r="BP61" s="188"/>
      <c r="BQ61" s="189"/>
      <c r="BR61" s="189"/>
      <c r="BS61" s="189"/>
      <c r="BT61" s="191"/>
      <c r="BU61" s="192"/>
      <c r="BV61" s="132"/>
      <c r="BW61" s="143"/>
      <c r="BX61" s="122"/>
      <c r="BY61" s="51"/>
      <c r="BZ61" s="186"/>
      <c r="CA61" s="33" t="s">
        <v>101</v>
      </c>
      <c r="CB61" s="32"/>
      <c r="CC61" s="126"/>
      <c r="CD61" s="32"/>
      <c r="CE61" s="32"/>
      <c r="CF61" s="32"/>
      <c r="CG61" s="32"/>
      <c r="CH61" s="139" t="str">
        <f t="shared" si="3"/>
        <v/>
      </c>
      <c r="CI61" s="187"/>
      <c r="CJ61" s="188"/>
      <c r="CK61" s="189"/>
      <c r="CL61" s="189"/>
      <c r="CM61" s="189"/>
      <c r="CN61" s="191"/>
      <c r="CO61" s="192"/>
      <c r="CP61" s="132"/>
      <c r="CQ61" s="143"/>
      <c r="CR61" s="122"/>
      <c r="CS61" s="107"/>
      <c r="CT61" s="107"/>
    </row>
    <row r="62" spans="1:98" s="108" customFormat="1" x14ac:dyDescent="0.25">
      <c r="A62" s="277"/>
      <c r="B62" s="278"/>
      <c r="C62" s="302"/>
      <c r="D62" s="303"/>
      <c r="E62" s="278"/>
      <c r="F62" s="122"/>
      <c r="G62" s="277"/>
      <c r="H62" s="278"/>
      <c r="I62" s="260"/>
      <c r="J62" s="261"/>
      <c r="K62" s="316"/>
      <c r="L62" s="188"/>
      <c r="M62" s="189"/>
      <c r="N62" s="189"/>
      <c r="O62" s="189"/>
      <c r="P62" s="191"/>
      <c r="Q62" s="51"/>
      <c r="R62" s="258"/>
      <c r="S62" s="33" t="s">
        <v>102</v>
      </c>
      <c r="T62" s="32"/>
      <c r="U62" s="126"/>
      <c r="V62" s="136"/>
      <c r="W62" s="136"/>
      <c r="X62" s="136"/>
      <c r="Y62" s="136"/>
      <c r="Z62" s="127" t="str">
        <f t="shared" si="34"/>
        <v/>
      </c>
      <c r="AA62" s="187"/>
      <c r="AB62" s="188"/>
      <c r="AC62" s="189"/>
      <c r="AD62" s="189"/>
      <c r="AE62" s="189"/>
      <c r="AF62" s="191"/>
      <c r="AG62" s="199"/>
      <c r="AH62" s="132"/>
      <c r="AI62" s="143"/>
      <c r="AJ62" s="122"/>
      <c r="AK62" s="51"/>
      <c r="AL62" s="186"/>
      <c r="AM62" s="33" t="s">
        <v>102</v>
      </c>
      <c r="AN62" s="32"/>
      <c r="AO62" s="126"/>
      <c r="AP62" s="32"/>
      <c r="AQ62" s="32"/>
      <c r="AR62" s="32"/>
      <c r="AS62" s="32"/>
      <c r="AT62" s="127" t="str">
        <f t="shared" si="23"/>
        <v/>
      </c>
      <c r="AU62" s="187"/>
      <c r="AV62" s="188"/>
      <c r="AW62" s="189"/>
      <c r="AX62" s="189"/>
      <c r="AY62" s="189"/>
      <c r="AZ62" s="191"/>
      <c r="BA62" s="193"/>
      <c r="BB62" s="132"/>
      <c r="BC62" s="143"/>
      <c r="BD62" s="122"/>
      <c r="BE62" s="51"/>
      <c r="BF62" s="186"/>
      <c r="BG62" s="33" t="s">
        <v>102</v>
      </c>
      <c r="BH62" s="32"/>
      <c r="BI62" s="126"/>
      <c r="BJ62" s="32"/>
      <c r="BK62" s="32"/>
      <c r="BL62" s="32"/>
      <c r="BM62" s="32"/>
      <c r="BN62" s="139" t="str">
        <f t="shared" si="14"/>
        <v/>
      </c>
      <c r="BO62" s="187"/>
      <c r="BP62" s="188"/>
      <c r="BQ62" s="189"/>
      <c r="BR62" s="189"/>
      <c r="BS62" s="189"/>
      <c r="BT62" s="191"/>
      <c r="BU62" s="193"/>
      <c r="BV62" s="132"/>
      <c r="BW62" s="143"/>
      <c r="BX62" s="122"/>
      <c r="BY62" s="51"/>
      <c r="BZ62" s="186"/>
      <c r="CA62" s="33" t="s">
        <v>102</v>
      </c>
      <c r="CB62" s="32"/>
      <c r="CC62" s="126"/>
      <c r="CD62" s="32"/>
      <c r="CE62" s="32"/>
      <c r="CF62" s="32"/>
      <c r="CG62" s="32"/>
      <c r="CH62" s="139" t="str">
        <f t="shared" si="3"/>
        <v/>
      </c>
      <c r="CI62" s="187"/>
      <c r="CJ62" s="188"/>
      <c r="CK62" s="189"/>
      <c r="CL62" s="189"/>
      <c r="CM62" s="189"/>
      <c r="CN62" s="191"/>
      <c r="CO62" s="193"/>
      <c r="CP62" s="132"/>
      <c r="CQ62" s="143"/>
      <c r="CR62" s="122"/>
      <c r="CS62" s="107"/>
      <c r="CT62" s="107"/>
    </row>
    <row r="63" spans="1:98" s="108" customFormat="1" x14ac:dyDescent="0.25">
      <c r="A63" s="277"/>
      <c r="B63" s="278"/>
      <c r="C63" s="302"/>
      <c r="D63" s="303"/>
      <c r="E63" s="278"/>
      <c r="F63" s="122"/>
      <c r="G63" s="277"/>
      <c r="H63" s="278"/>
      <c r="I63" s="260"/>
      <c r="J63" s="261"/>
      <c r="K63" s="316"/>
      <c r="L63" s="188"/>
      <c r="M63" s="189"/>
      <c r="N63" s="189"/>
      <c r="O63" s="189"/>
      <c r="P63" s="191"/>
      <c r="Q63" s="51"/>
      <c r="R63" s="258"/>
      <c r="S63" s="33" t="s">
        <v>103</v>
      </c>
      <c r="T63" s="32"/>
      <c r="U63" s="126"/>
      <c r="V63" s="136"/>
      <c r="W63" s="136"/>
      <c r="X63" s="136"/>
      <c r="Y63" s="136"/>
      <c r="Z63" s="127" t="str">
        <f t="shared" si="34"/>
        <v/>
      </c>
      <c r="AA63" s="187"/>
      <c r="AB63" s="188"/>
      <c r="AC63" s="189"/>
      <c r="AD63" s="189"/>
      <c r="AE63" s="189"/>
      <c r="AF63" s="191"/>
      <c r="AG63" s="199"/>
      <c r="AH63" s="132"/>
      <c r="AI63" s="143"/>
      <c r="AJ63" s="122"/>
      <c r="AK63" s="51"/>
      <c r="AL63" s="186"/>
      <c r="AM63" s="33" t="s">
        <v>103</v>
      </c>
      <c r="AN63" s="32"/>
      <c r="AO63" s="126"/>
      <c r="AP63" s="32"/>
      <c r="AQ63" s="32"/>
      <c r="AR63" s="32"/>
      <c r="AS63" s="32"/>
      <c r="AT63" s="127" t="str">
        <f t="shared" si="23"/>
        <v/>
      </c>
      <c r="AU63" s="187"/>
      <c r="AV63" s="188"/>
      <c r="AW63" s="189"/>
      <c r="AX63" s="189"/>
      <c r="AY63" s="189"/>
      <c r="AZ63" s="191"/>
      <c r="BA63" s="193"/>
      <c r="BB63" s="132"/>
      <c r="BC63" s="143"/>
      <c r="BD63" s="122"/>
      <c r="BE63" s="51"/>
      <c r="BF63" s="186"/>
      <c r="BG63" s="33" t="s">
        <v>103</v>
      </c>
      <c r="BH63" s="32"/>
      <c r="BI63" s="126"/>
      <c r="BJ63" s="32"/>
      <c r="BK63" s="32"/>
      <c r="BL63" s="32"/>
      <c r="BM63" s="32"/>
      <c r="BN63" s="139" t="str">
        <f t="shared" si="14"/>
        <v/>
      </c>
      <c r="BO63" s="187"/>
      <c r="BP63" s="188"/>
      <c r="BQ63" s="189"/>
      <c r="BR63" s="189"/>
      <c r="BS63" s="189"/>
      <c r="BT63" s="191"/>
      <c r="BU63" s="193"/>
      <c r="BV63" s="132"/>
      <c r="BW63" s="143"/>
      <c r="BX63" s="122"/>
      <c r="BY63" s="51"/>
      <c r="BZ63" s="186"/>
      <c r="CA63" s="33" t="s">
        <v>103</v>
      </c>
      <c r="CB63" s="32"/>
      <c r="CC63" s="126"/>
      <c r="CD63" s="32"/>
      <c r="CE63" s="32"/>
      <c r="CF63" s="32"/>
      <c r="CG63" s="32"/>
      <c r="CH63" s="139" t="str">
        <f t="shared" si="3"/>
        <v/>
      </c>
      <c r="CI63" s="187"/>
      <c r="CJ63" s="188"/>
      <c r="CK63" s="189"/>
      <c r="CL63" s="189"/>
      <c r="CM63" s="189"/>
      <c r="CN63" s="191"/>
      <c r="CO63" s="193"/>
      <c r="CP63" s="132"/>
      <c r="CQ63" s="143"/>
      <c r="CR63" s="122"/>
      <c r="CS63" s="107"/>
      <c r="CT63" s="107"/>
    </row>
    <row r="64" spans="1:98" s="108" customFormat="1" x14ac:dyDescent="0.25">
      <c r="A64" s="277"/>
      <c r="B64" s="278"/>
      <c r="C64" s="302"/>
      <c r="D64" s="303"/>
      <c r="E64" s="278"/>
      <c r="F64" s="122"/>
      <c r="G64" s="277" t="b">
        <f>IF(H64&lt;&gt;"",(6.1+".2"))</f>
        <v>0</v>
      </c>
      <c r="H64" s="278"/>
      <c r="I64" s="260"/>
      <c r="J64" s="261"/>
      <c r="K64" s="316"/>
      <c r="L64" s="188"/>
      <c r="M64" s="189"/>
      <c r="N64" s="189"/>
      <c r="O64" s="189"/>
      <c r="P64" s="191"/>
      <c r="Q64" s="51"/>
      <c r="R64" s="258"/>
      <c r="S64" s="33" t="s">
        <v>104</v>
      </c>
      <c r="T64" s="32"/>
      <c r="U64" s="126"/>
      <c r="V64" s="136"/>
      <c r="W64" s="136"/>
      <c r="X64" s="136"/>
      <c r="Y64" s="136"/>
      <c r="Z64" s="127" t="str">
        <f t="shared" si="34"/>
        <v/>
      </c>
      <c r="AA64" s="187"/>
      <c r="AB64" s="188"/>
      <c r="AC64" s="189"/>
      <c r="AD64" s="189"/>
      <c r="AE64" s="189"/>
      <c r="AF64" s="191"/>
      <c r="AG64" s="199"/>
      <c r="AH64" s="133"/>
      <c r="AI64" s="143"/>
      <c r="AJ64" s="122"/>
      <c r="AK64" s="51"/>
      <c r="AL64" s="186"/>
      <c r="AM64" s="33" t="s">
        <v>104</v>
      </c>
      <c r="AN64" s="32"/>
      <c r="AO64" s="126"/>
      <c r="AP64" s="32"/>
      <c r="AQ64" s="32"/>
      <c r="AR64" s="32"/>
      <c r="AS64" s="32"/>
      <c r="AT64" s="127" t="str">
        <f t="shared" si="23"/>
        <v/>
      </c>
      <c r="AU64" s="187"/>
      <c r="AV64" s="188"/>
      <c r="AW64" s="189"/>
      <c r="AX64" s="189"/>
      <c r="AY64" s="189"/>
      <c r="AZ64" s="191"/>
      <c r="BA64" s="192"/>
      <c r="BB64" s="133"/>
      <c r="BC64" s="143"/>
      <c r="BD64" s="122"/>
      <c r="BE64" s="51"/>
      <c r="BF64" s="186"/>
      <c r="BG64" s="33" t="s">
        <v>104</v>
      </c>
      <c r="BH64" s="32"/>
      <c r="BI64" s="126"/>
      <c r="BJ64" s="32"/>
      <c r="BK64" s="32"/>
      <c r="BL64" s="32"/>
      <c r="BM64" s="32"/>
      <c r="BN64" s="139" t="str">
        <f t="shared" si="14"/>
        <v/>
      </c>
      <c r="BO64" s="187"/>
      <c r="BP64" s="188"/>
      <c r="BQ64" s="189"/>
      <c r="BR64" s="189"/>
      <c r="BS64" s="189"/>
      <c r="BT64" s="191"/>
      <c r="BU64" s="192"/>
      <c r="BV64" s="133"/>
      <c r="BW64" s="143"/>
      <c r="BX64" s="122"/>
      <c r="BY64" s="51"/>
      <c r="BZ64" s="186"/>
      <c r="CA64" s="33" t="s">
        <v>104</v>
      </c>
      <c r="CB64" s="32"/>
      <c r="CC64" s="126"/>
      <c r="CD64" s="32"/>
      <c r="CE64" s="32"/>
      <c r="CF64" s="32"/>
      <c r="CG64" s="32"/>
      <c r="CH64" s="139" t="str">
        <f t="shared" si="3"/>
        <v/>
      </c>
      <c r="CI64" s="187"/>
      <c r="CJ64" s="188"/>
      <c r="CK64" s="189"/>
      <c r="CL64" s="189"/>
      <c r="CM64" s="189"/>
      <c r="CN64" s="191"/>
      <c r="CO64" s="192"/>
      <c r="CP64" s="133"/>
      <c r="CQ64" s="143"/>
      <c r="CR64" s="122"/>
      <c r="CS64" s="107"/>
      <c r="CT64" s="107"/>
    </row>
    <row r="65" spans="1:98" s="108" customFormat="1" x14ac:dyDescent="0.25">
      <c r="A65" s="277"/>
      <c r="B65" s="278"/>
      <c r="C65" s="302"/>
      <c r="D65" s="303"/>
      <c r="E65" s="278"/>
      <c r="F65" s="122"/>
      <c r="G65" s="277"/>
      <c r="H65" s="278"/>
      <c r="I65" s="260"/>
      <c r="J65" s="261"/>
      <c r="K65" s="316"/>
      <c r="L65" s="188"/>
      <c r="M65" s="189"/>
      <c r="N65" s="189"/>
      <c r="O65" s="189"/>
      <c r="P65" s="191"/>
      <c r="Q65" s="51"/>
      <c r="R65" s="258"/>
      <c r="S65" s="33" t="s">
        <v>105</v>
      </c>
      <c r="T65" s="32"/>
      <c r="U65" s="126"/>
      <c r="V65" s="136"/>
      <c r="W65" s="136"/>
      <c r="X65" s="136"/>
      <c r="Y65" s="136"/>
      <c r="Z65" s="127" t="str">
        <f t="shared" si="34"/>
        <v/>
      </c>
      <c r="AA65" s="187"/>
      <c r="AB65" s="188"/>
      <c r="AC65" s="189"/>
      <c r="AD65" s="189"/>
      <c r="AE65" s="189"/>
      <c r="AF65" s="191"/>
      <c r="AG65" s="199"/>
      <c r="AH65" s="133"/>
      <c r="AI65" s="143"/>
      <c r="AJ65" s="122"/>
      <c r="AK65" s="51"/>
      <c r="AL65" s="186"/>
      <c r="AM65" s="33" t="s">
        <v>105</v>
      </c>
      <c r="AN65" s="32"/>
      <c r="AO65" s="126"/>
      <c r="AP65" s="32"/>
      <c r="AQ65" s="32"/>
      <c r="AR65" s="32"/>
      <c r="AS65" s="32"/>
      <c r="AT65" s="127" t="str">
        <f t="shared" si="23"/>
        <v/>
      </c>
      <c r="AU65" s="187"/>
      <c r="AV65" s="188"/>
      <c r="AW65" s="189"/>
      <c r="AX65" s="189"/>
      <c r="AY65" s="189"/>
      <c r="AZ65" s="191"/>
      <c r="BA65" s="193"/>
      <c r="BB65" s="133"/>
      <c r="BC65" s="143"/>
      <c r="BD65" s="122"/>
      <c r="BE65" s="51"/>
      <c r="BF65" s="186"/>
      <c r="BG65" s="33" t="s">
        <v>105</v>
      </c>
      <c r="BH65" s="32"/>
      <c r="BI65" s="126"/>
      <c r="BJ65" s="32"/>
      <c r="BK65" s="32"/>
      <c r="BL65" s="32"/>
      <c r="BM65" s="32"/>
      <c r="BN65" s="139" t="str">
        <f t="shared" si="14"/>
        <v/>
      </c>
      <c r="BO65" s="187"/>
      <c r="BP65" s="188"/>
      <c r="BQ65" s="189"/>
      <c r="BR65" s="189"/>
      <c r="BS65" s="189"/>
      <c r="BT65" s="191"/>
      <c r="BU65" s="193"/>
      <c r="BV65" s="133"/>
      <c r="BW65" s="143"/>
      <c r="BX65" s="122"/>
      <c r="BY65" s="51"/>
      <c r="BZ65" s="186"/>
      <c r="CA65" s="33" t="s">
        <v>105</v>
      </c>
      <c r="CB65" s="32"/>
      <c r="CC65" s="126"/>
      <c r="CD65" s="32"/>
      <c r="CE65" s="32"/>
      <c r="CF65" s="32"/>
      <c r="CG65" s="32"/>
      <c r="CH65" s="139" t="str">
        <f t="shared" si="3"/>
        <v/>
      </c>
      <c r="CI65" s="187"/>
      <c r="CJ65" s="188"/>
      <c r="CK65" s="189"/>
      <c r="CL65" s="189"/>
      <c r="CM65" s="189"/>
      <c r="CN65" s="191"/>
      <c r="CO65" s="193"/>
      <c r="CP65" s="133"/>
      <c r="CQ65" s="143"/>
      <c r="CR65" s="122"/>
      <c r="CS65" s="107"/>
      <c r="CT65" s="107"/>
    </row>
    <row r="66" spans="1:98" s="108" customFormat="1" x14ac:dyDescent="0.25">
      <c r="A66" s="277"/>
      <c r="B66" s="278"/>
      <c r="C66" s="302"/>
      <c r="D66" s="303"/>
      <c r="E66" s="278"/>
      <c r="F66" s="122"/>
      <c r="G66" s="277"/>
      <c r="H66" s="278"/>
      <c r="I66" s="260"/>
      <c r="J66" s="261"/>
      <c r="K66" s="317"/>
      <c r="L66" s="188"/>
      <c r="M66" s="189"/>
      <c r="N66" s="189"/>
      <c r="O66" s="189"/>
      <c r="P66" s="191"/>
      <c r="Q66" s="51"/>
      <c r="R66" s="258"/>
      <c r="S66" s="33" t="s">
        <v>106</v>
      </c>
      <c r="T66" s="32"/>
      <c r="U66" s="126"/>
      <c r="V66" s="136"/>
      <c r="W66" s="136"/>
      <c r="X66" s="136"/>
      <c r="Y66" s="136"/>
      <c r="Z66" s="127" t="str">
        <f t="shared" si="34"/>
        <v/>
      </c>
      <c r="AA66" s="187"/>
      <c r="AB66" s="188"/>
      <c r="AC66" s="189"/>
      <c r="AD66" s="189"/>
      <c r="AE66" s="189"/>
      <c r="AF66" s="191"/>
      <c r="AG66" s="199"/>
      <c r="AH66" s="133"/>
      <c r="AI66" s="143"/>
      <c r="AJ66" s="122"/>
      <c r="AK66" s="51"/>
      <c r="AL66" s="186"/>
      <c r="AM66" s="33" t="s">
        <v>106</v>
      </c>
      <c r="AN66" s="32"/>
      <c r="AO66" s="126"/>
      <c r="AP66" s="32"/>
      <c r="AQ66" s="32"/>
      <c r="AR66" s="32"/>
      <c r="AS66" s="32"/>
      <c r="AT66" s="127" t="str">
        <f t="shared" si="23"/>
        <v/>
      </c>
      <c r="AU66" s="187"/>
      <c r="AV66" s="188"/>
      <c r="AW66" s="189"/>
      <c r="AX66" s="189"/>
      <c r="AY66" s="189"/>
      <c r="AZ66" s="191"/>
      <c r="BA66" s="193"/>
      <c r="BB66" s="133"/>
      <c r="BC66" s="143"/>
      <c r="BD66" s="122"/>
      <c r="BE66" s="51"/>
      <c r="BF66" s="186"/>
      <c r="BG66" s="33" t="s">
        <v>106</v>
      </c>
      <c r="BH66" s="32"/>
      <c r="BI66" s="126"/>
      <c r="BJ66" s="32"/>
      <c r="BK66" s="32"/>
      <c r="BL66" s="32"/>
      <c r="BM66" s="32"/>
      <c r="BN66" s="139" t="str">
        <f t="shared" si="14"/>
        <v/>
      </c>
      <c r="BO66" s="187"/>
      <c r="BP66" s="188"/>
      <c r="BQ66" s="189"/>
      <c r="BR66" s="189"/>
      <c r="BS66" s="189"/>
      <c r="BT66" s="191"/>
      <c r="BU66" s="193"/>
      <c r="BV66" s="133"/>
      <c r="BW66" s="143"/>
      <c r="BX66" s="122"/>
      <c r="BY66" s="51"/>
      <c r="BZ66" s="186"/>
      <c r="CA66" s="33" t="s">
        <v>106</v>
      </c>
      <c r="CB66" s="32"/>
      <c r="CC66" s="126"/>
      <c r="CD66" s="32"/>
      <c r="CE66" s="32"/>
      <c r="CF66" s="32"/>
      <c r="CG66" s="32"/>
      <c r="CH66" s="139" t="str">
        <f t="shared" si="3"/>
        <v/>
      </c>
      <c r="CI66" s="187"/>
      <c r="CJ66" s="188"/>
      <c r="CK66" s="189"/>
      <c r="CL66" s="189"/>
      <c r="CM66" s="189"/>
      <c r="CN66" s="191"/>
      <c r="CO66" s="193"/>
      <c r="CP66" s="133"/>
      <c r="CQ66" s="143"/>
      <c r="CR66" s="122"/>
      <c r="CS66" s="107"/>
      <c r="CT66" s="107"/>
    </row>
    <row r="67" spans="1:98" s="108" customFormat="1" x14ac:dyDescent="0.25">
      <c r="A67" s="286" t="b">
        <f>IF(D67&lt;&gt;"",'Información General'!$D$12&amp;"_"&amp;1+"6")</f>
        <v>0</v>
      </c>
      <c r="B67" s="284"/>
      <c r="C67" s="298" t="b">
        <f>IF(AND(B67&lt;&gt;""),IF(AND(B67="I. Calidad Educativa"),'Ejes Rectores'!$B$6,IF(AND(B67="II. Investigación y Posgrado"),'Ejes Rectores'!$B$7,IF(AND(B67="III. Gestión y Gobierno"),'Ejes Rectores'!$B$8,IF(AND(B67="IV. Vinculación Difusión y Extensión de la Cultura"),'Ejes Rectores'!$B$9,IF(AND(B67="V. Internacionalización"),'Ejes Rectores'!$B$10,IF(AND(B67="VI. Responsabilidad Social Universitaria"),'Ejes Rectores'!$B$11)))))))</f>
        <v>0</v>
      </c>
      <c r="D67" s="300"/>
      <c r="E67" s="284"/>
      <c r="F67" s="121"/>
      <c r="G67" s="286" t="b">
        <f>IF(H67&lt;&gt;"",(7.1+"0"))</f>
        <v>0</v>
      </c>
      <c r="H67" s="284"/>
      <c r="I67" s="285"/>
      <c r="J67" s="283"/>
      <c r="K67" s="318"/>
      <c r="L67" s="180"/>
      <c r="M67" s="181"/>
      <c r="N67" s="181"/>
      <c r="O67" s="181"/>
      <c r="P67" s="183" t="str">
        <f t="shared" ref="P67" si="35">IF(AND(M67&lt;&gt;"",O67&lt;&gt;""),IF(AND(M67&gt;5, O67&gt;5),"De Atención Inmediata",IF(AND(M67&lt;6, M67&gt;0, O67&gt;5),"De Atención Periódica",IF(AND(M67&gt;5, O67&lt;6, O67&gt;0),"De Seguimiento",IF(AND(M67&lt;6, M67&gt;0, O67&lt;6, O67&gt;0),"Controlado")))),"")</f>
        <v/>
      </c>
      <c r="Q67" s="51"/>
      <c r="R67" s="259"/>
      <c r="S67" s="33" t="s">
        <v>107</v>
      </c>
      <c r="T67" s="32"/>
      <c r="U67" s="126"/>
      <c r="V67" s="136"/>
      <c r="W67" s="136"/>
      <c r="X67" s="136"/>
      <c r="Y67" s="136"/>
      <c r="Z67" s="127" t="str">
        <f t="shared" si="34"/>
        <v/>
      </c>
      <c r="AA67" s="179"/>
      <c r="AB67" s="180"/>
      <c r="AC67" s="181"/>
      <c r="AD67" s="181"/>
      <c r="AE67" s="181"/>
      <c r="AF67" s="183" t="str">
        <f t="shared" ref="AF67" si="36">IF(AND(AC67&lt;&gt;"",AE67&lt;&gt;""),IF(AND(AC67&gt;5, AE67&gt;5),"De Atención Inmediata",IF(AND(AC67&lt;6, AC67&gt;0, AE67&gt;5),"De Atención Periódica",IF(AND(AC67&gt;5, AE67&lt;6, AE67&gt;0),"De Seguimiento",IF(AND(AC67&lt;6, AC67&gt;0, AE67&lt;6, AE67&gt;0),"Controlado")))),"")</f>
        <v/>
      </c>
      <c r="AG67" s="280"/>
      <c r="AH67" s="131"/>
      <c r="AI67" s="142"/>
      <c r="AJ67" s="121"/>
      <c r="AK67" s="51"/>
      <c r="AL67" s="178"/>
      <c r="AM67" s="33" t="s">
        <v>107</v>
      </c>
      <c r="AN67" s="32"/>
      <c r="AO67" s="126"/>
      <c r="AP67" s="32"/>
      <c r="AQ67" s="32"/>
      <c r="AR67" s="32"/>
      <c r="AS67" s="32"/>
      <c r="AT67" s="127" t="str">
        <f t="shared" si="23"/>
        <v/>
      </c>
      <c r="AU67" s="179"/>
      <c r="AV67" s="180"/>
      <c r="AW67" s="181"/>
      <c r="AX67" s="181"/>
      <c r="AY67" s="181"/>
      <c r="AZ67" s="182" t="str">
        <f t="shared" ref="AZ67" si="37">IF(AND(AW67&lt;&gt;"",AY67&lt;&gt;""),IF(AND(AW67&gt;5, AY67&gt;5),"De Atención Inmediata",IF(AND(AW67&lt;6, AW67&gt;0, AY67&gt;5),"De Atención Periódica",IF(AND(AW67&gt;5, AY67&lt;6, AY67&gt;0),"De Seguimiento",IF(AND(AW67&lt;6, AW67&gt;0, AY67&lt;6, AY67&gt;0),"Controlado")))),"")</f>
        <v/>
      </c>
      <c r="BA67" s="184"/>
      <c r="BB67" s="131"/>
      <c r="BC67" s="142"/>
      <c r="BD67" s="121"/>
      <c r="BE67" s="51"/>
      <c r="BF67" s="178"/>
      <c r="BG67" s="33" t="s">
        <v>107</v>
      </c>
      <c r="BH67" s="32"/>
      <c r="BI67" s="126"/>
      <c r="BJ67" s="32"/>
      <c r="BK67" s="32"/>
      <c r="BL67" s="32"/>
      <c r="BM67" s="32"/>
      <c r="BN67" s="139" t="str">
        <f t="shared" si="14"/>
        <v/>
      </c>
      <c r="BO67" s="179"/>
      <c r="BP67" s="180"/>
      <c r="BQ67" s="181"/>
      <c r="BR67" s="181"/>
      <c r="BS67" s="181"/>
      <c r="BT67" s="182" t="str">
        <f t="shared" ref="BT67" si="38">IF(AND(BQ67&lt;&gt;"",BS67&lt;&gt;""),IF(AND(BQ67&gt;5, BS67&gt;5),"De Atención Inmediata",IF(AND(BQ67&lt;6, BQ67&gt;0, BS67&gt;5),"De Atención Periódica",IF(AND(BQ67&gt;5, BS67&lt;6, BS67&gt;0),"De Seguimiento",IF(AND(BQ67&lt;6, BQ67&gt;0, BS67&lt;6, BS67&gt;0),"Controlado")))),"")</f>
        <v/>
      </c>
      <c r="BU67" s="184"/>
      <c r="BV67" s="131"/>
      <c r="BW67" s="142"/>
      <c r="BX67" s="121"/>
      <c r="BY67" s="51"/>
      <c r="BZ67" s="178"/>
      <c r="CA67" s="33" t="s">
        <v>107</v>
      </c>
      <c r="CB67" s="32"/>
      <c r="CC67" s="126"/>
      <c r="CD67" s="32"/>
      <c r="CE67" s="32"/>
      <c r="CF67" s="32"/>
      <c r="CG67" s="32"/>
      <c r="CH67" s="139" t="str">
        <f t="shared" si="3"/>
        <v/>
      </c>
      <c r="CI67" s="179"/>
      <c r="CJ67" s="180"/>
      <c r="CK67" s="181"/>
      <c r="CL67" s="181"/>
      <c r="CM67" s="181"/>
      <c r="CN67" s="182" t="str">
        <f t="shared" ref="CN67" si="39">IF(AND(CK67&lt;&gt;"",CM67&lt;&gt;""),IF(AND(CK67&gt;5, CM67&gt;5),"De Atención Inmediata",IF(AND(CK67&lt;6, CK67&gt;0, CM67&gt;5),"De Atención Periódica",IF(AND(CK67&gt;5, CM67&lt;6, CM67&gt;0),"De Seguimiento",IF(AND(CK67&lt;6, CK67&gt;0, CM67&lt;6, CM67&gt;0),"Controlado")))),"")</f>
        <v/>
      </c>
      <c r="CO67" s="184"/>
      <c r="CP67" s="131"/>
      <c r="CQ67" s="142"/>
      <c r="CR67" s="121"/>
      <c r="CS67" s="107"/>
      <c r="CT67" s="107"/>
    </row>
    <row r="68" spans="1:98" s="108" customFormat="1" x14ac:dyDescent="0.25">
      <c r="A68" s="286"/>
      <c r="B68" s="284"/>
      <c r="C68" s="298"/>
      <c r="D68" s="300"/>
      <c r="E68" s="284"/>
      <c r="F68" s="121"/>
      <c r="G68" s="286"/>
      <c r="H68" s="284"/>
      <c r="I68" s="285"/>
      <c r="J68" s="283"/>
      <c r="K68" s="319"/>
      <c r="L68" s="180"/>
      <c r="M68" s="181"/>
      <c r="N68" s="181"/>
      <c r="O68" s="181"/>
      <c r="P68" s="183"/>
      <c r="Q68" s="51"/>
      <c r="R68" s="259"/>
      <c r="S68" s="33" t="s">
        <v>108</v>
      </c>
      <c r="T68" s="32"/>
      <c r="U68" s="126"/>
      <c r="V68" s="136"/>
      <c r="W68" s="136"/>
      <c r="X68" s="136"/>
      <c r="Y68" s="136"/>
      <c r="Z68" s="127" t="str">
        <f t="shared" si="34"/>
        <v/>
      </c>
      <c r="AA68" s="179"/>
      <c r="AB68" s="180"/>
      <c r="AC68" s="181"/>
      <c r="AD68" s="181"/>
      <c r="AE68" s="181"/>
      <c r="AF68" s="183"/>
      <c r="AG68" s="280"/>
      <c r="AH68" s="131"/>
      <c r="AI68" s="142"/>
      <c r="AJ68" s="121"/>
      <c r="AK68" s="51"/>
      <c r="AL68" s="178"/>
      <c r="AM68" s="33" t="s">
        <v>108</v>
      </c>
      <c r="AN68" s="32"/>
      <c r="AO68" s="126"/>
      <c r="AP68" s="32"/>
      <c r="AQ68" s="32"/>
      <c r="AR68" s="32"/>
      <c r="AS68" s="32"/>
      <c r="AT68" s="127" t="str">
        <f t="shared" si="23"/>
        <v/>
      </c>
      <c r="AU68" s="179"/>
      <c r="AV68" s="180"/>
      <c r="AW68" s="181"/>
      <c r="AX68" s="181"/>
      <c r="AY68" s="181"/>
      <c r="AZ68" s="183"/>
      <c r="BA68" s="185"/>
      <c r="BB68" s="131"/>
      <c r="BC68" s="142"/>
      <c r="BD68" s="121"/>
      <c r="BE68" s="51"/>
      <c r="BF68" s="178"/>
      <c r="BG68" s="33" t="s">
        <v>108</v>
      </c>
      <c r="BH68" s="32"/>
      <c r="BI68" s="126"/>
      <c r="BJ68" s="32"/>
      <c r="BK68" s="32"/>
      <c r="BL68" s="32"/>
      <c r="BM68" s="32"/>
      <c r="BN68" s="139" t="str">
        <f t="shared" si="14"/>
        <v/>
      </c>
      <c r="BO68" s="179"/>
      <c r="BP68" s="180"/>
      <c r="BQ68" s="181"/>
      <c r="BR68" s="181"/>
      <c r="BS68" s="181"/>
      <c r="BT68" s="183"/>
      <c r="BU68" s="185"/>
      <c r="BV68" s="131"/>
      <c r="BW68" s="142"/>
      <c r="BX68" s="121"/>
      <c r="BY68" s="51"/>
      <c r="BZ68" s="178"/>
      <c r="CA68" s="33" t="s">
        <v>108</v>
      </c>
      <c r="CB68" s="32"/>
      <c r="CC68" s="126"/>
      <c r="CD68" s="32"/>
      <c r="CE68" s="32"/>
      <c r="CF68" s="32"/>
      <c r="CG68" s="32"/>
      <c r="CH68" s="139" t="str">
        <f t="shared" si="3"/>
        <v/>
      </c>
      <c r="CI68" s="179"/>
      <c r="CJ68" s="180"/>
      <c r="CK68" s="181"/>
      <c r="CL68" s="181"/>
      <c r="CM68" s="181"/>
      <c r="CN68" s="183"/>
      <c r="CO68" s="185"/>
      <c r="CP68" s="131"/>
      <c r="CQ68" s="142"/>
      <c r="CR68" s="121"/>
      <c r="CS68" s="107"/>
      <c r="CT68" s="107"/>
    </row>
    <row r="69" spans="1:98" s="108" customFormat="1" x14ac:dyDescent="0.25">
      <c r="A69" s="286"/>
      <c r="B69" s="284"/>
      <c r="C69" s="298"/>
      <c r="D69" s="300"/>
      <c r="E69" s="284"/>
      <c r="F69" s="121"/>
      <c r="G69" s="286"/>
      <c r="H69" s="284"/>
      <c r="I69" s="285"/>
      <c r="J69" s="283"/>
      <c r="K69" s="319"/>
      <c r="L69" s="180"/>
      <c r="M69" s="181"/>
      <c r="N69" s="181"/>
      <c r="O69" s="181"/>
      <c r="P69" s="183"/>
      <c r="Q69" s="51"/>
      <c r="R69" s="259"/>
      <c r="S69" s="33" t="s">
        <v>109</v>
      </c>
      <c r="T69" s="32"/>
      <c r="U69" s="126"/>
      <c r="V69" s="136"/>
      <c r="W69" s="136"/>
      <c r="X69" s="136"/>
      <c r="Y69" s="136"/>
      <c r="Z69" s="127" t="str">
        <f t="shared" si="34"/>
        <v/>
      </c>
      <c r="AA69" s="179"/>
      <c r="AB69" s="180"/>
      <c r="AC69" s="181"/>
      <c r="AD69" s="181"/>
      <c r="AE69" s="181"/>
      <c r="AF69" s="183"/>
      <c r="AG69" s="280"/>
      <c r="AH69" s="131"/>
      <c r="AI69" s="142"/>
      <c r="AJ69" s="121"/>
      <c r="AK69" s="51"/>
      <c r="AL69" s="178"/>
      <c r="AM69" s="33" t="s">
        <v>109</v>
      </c>
      <c r="AN69" s="32"/>
      <c r="AO69" s="126"/>
      <c r="AP69" s="32"/>
      <c r="AQ69" s="32"/>
      <c r="AR69" s="32"/>
      <c r="AS69" s="32"/>
      <c r="AT69" s="127" t="str">
        <f t="shared" si="23"/>
        <v/>
      </c>
      <c r="AU69" s="179"/>
      <c r="AV69" s="180"/>
      <c r="AW69" s="181"/>
      <c r="AX69" s="181"/>
      <c r="AY69" s="181"/>
      <c r="AZ69" s="183"/>
      <c r="BA69" s="185"/>
      <c r="BB69" s="131"/>
      <c r="BC69" s="142"/>
      <c r="BD69" s="121"/>
      <c r="BE69" s="51"/>
      <c r="BF69" s="178"/>
      <c r="BG69" s="33" t="s">
        <v>109</v>
      </c>
      <c r="BH69" s="32"/>
      <c r="BI69" s="126"/>
      <c r="BJ69" s="32"/>
      <c r="BK69" s="32"/>
      <c r="BL69" s="32"/>
      <c r="BM69" s="32"/>
      <c r="BN69" s="139" t="str">
        <f t="shared" si="14"/>
        <v/>
      </c>
      <c r="BO69" s="179"/>
      <c r="BP69" s="180"/>
      <c r="BQ69" s="181"/>
      <c r="BR69" s="181"/>
      <c r="BS69" s="181"/>
      <c r="BT69" s="183"/>
      <c r="BU69" s="185"/>
      <c r="BV69" s="131"/>
      <c r="BW69" s="142"/>
      <c r="BX69" s="121"/>
      <c r="BY69" s="51"/>
      <c r="BZ69" s="178"/>
      <c r="CA69" s="33" t="s">
        <v>109</v>
      </c>
      <c r="CB69" s="32"/>
      <c r="CC69" s="126"/>
      <c r="CD69" s="32"/>
      <c r="CE69" s="32"/>
      <c r="CF69" s="32"/>
      <c r="CG69" s="32"/>
      <c r="CH69" s="139" t="str">
        <f t="shared" si="3"/>
        <v/>
      </c>
      <c r="CI69" s="179"/>
      <c r="CJ69" s="180"/>
      <c r="CK69" s="181"/>
      <c r="CL69" s="181"/>
      <c r="CM69" s="181"/>
      <c r="CN69" s="183"/>
      <c r="CO69" s="185"/>
      <c r="CP69" s="131"/>
      <c r="CQ69" s="142"/>
      <c r="CR69" s="121"/>
      <c r="CS69" s="107"/>
      <c r="CT69" s="107"/>
    </row>
    <row r="70" spans="1:98" s="108" customFormat="1" x14ac:dyDescent="0.25">
      <c r="A70" s="286"/>
      <c r="B70" s="284"/>
      <c r="C70" s="298"/>
      <c r="D70" s="300"/>
      <c r="E70" s="284"/>
      <c r="F70" s="121"/>
      <c r="G70" s="286" t="b">
        <f>IF(H70&lt;&gt;"",(7.1+".1"))</f>
        <v>0</v>
      </c>
      <c r="H70" s="284"/>
      <c r="I70" s="285"/>
      <c r="J70" s="283"/>
      <c r="K70" s="319"/>
      <c r="L70" s="180"/>
      <c r="M70" s="181"/>
      <c r="N70" s="181"/>
      <c r="O70" s="181"/>
      <c r="P70" s="183"/>
      <c r="Q70" s="51"/>
      <c r="R70" s="259"/>
      <c r="S70" s="33" t="s">
        <v>110</v>
      </c>
      <c r="T70" s="32"/>
      <c r="U70" s="126"/>
      <c r="V70" s="136"/>
      <c r="W70" s="136"/>
      <c r="X70" s="136"/>
      <c r="Y70" s="136"/>
      <c r="Z70" s="127" t="str">
        <f t="shared" si="34"/>
        <v/>
      </c>
      <c r="AA70" s="179"/>
      <c r="AB70" s="180"/>
      <c r="AC70" s="181"/>
      <c r="AD70" s="181"/>
      <c r="AE70" s="181"/>
      <c r="AF70" s="183"/>
      <c r="AG70" s="280"/>
      <c r="AH70" s="131"/>
      <c r="AI70" s="142"/>
      <c r="AJ70" s="121"/>
      <c r="AK70" s="51"/>
      <c r="AL70" s="178"/>
      <c r="AM70" s="33" t="s">
        <v>110</v>
      </c>
      <c r="AN70" s="32"/>
      <c r="AO70" s="126"/>
      <c r="AP70" s="32"/>
      <c r="AQ70" s="32"/>
      <c r="AR70" s="32"/>
      <c r="AS70" s="32"/>
      <c r="AT70" s="127" t="str">
        <f t="shared" si="23"/>
        <v/>
      </c>
      <c r="AU70" s="179"/>
      <c r="AV70" s="180"/>
      <c r="AW70" s="181"/>
      <c r="AX70" s="181"/>
      <c r="AY70" s="181"/>
      <c r="AZ70" s="183"/>
      <c r="BA70" s="184"/>
      <c r="BB70" s="131"/>
      <c r="BC70" s="142"/>
      <c r="BD70" s="121"/>
      <c r="BE70" s="51"/>
      <c r="BF70" s="178"/>
      <c r="BG70" s="33" t="s">
        <v>110</v>
      </c>
      <c r="BH70" s="32"/>
      <c r="BI70" s="126"/>
      <c r="BJ70" s="32"/>
      <c r="BK70" s="32"/>
      <c r="BL70" s="32"/>
      <c r="BM70" s="32"/>
      <c r="BN70" s="139" t="str">
        <f t="shared" si="14"/>
        <v/>
      </c>
      <c r="BO70" s="179"/>
      <c r="BP70" s="180"/>
      <c r="BQ70" s="181"/>
      <c r="BR70" s="181"/>
      <c r="BS70" s="181"/>
      <c r="BT70" s="183"/>
      <c r="BU70" s="184"/>
      <c r="BV70" s="131"/>
      <c r="BW70" s="142"/>
      <c r="BX70" s="121"/>
      <c r="BY70" s="51"/>
      <c r="BZ70" s="178"/>
      <c r="CA70" s="33" t="s">
        <v>110</v>
      </c>
      <c r="CB70" s="32"/>
      <c r="CC70" s="126"/>
      <c r="CD70" s="32"/>
      <c r="CE70" s="32"/>
      <c r="CF70" s="32"/>
      <c r="CG70" s="32"/>
      <c r="CH70" s="139" t="str">
        <f t="shared" si="3"/>
        <v/>
      </c>
      <c r="CI70" s="179"/>
      <c r="CJ70" s="180"/>
      <c r="CK70" s="181"/>
      <c r="CL70" s="181"/>
      <c r="CM70" s="181"/>
      <c r="CN70" s="183"/>
      <c r="CO70" s="184"/>
      <c r="CP70" s="131"/>
      <c r="CQ70" s="142"/>
      <c r="CR70" s="121"/>
      <c r="CS70" s="107"/>
      <c r="CT70" s="107"/>
    </row>
    <row r="71" spans="1:98" s="108" customFormat="1" x14ac:dyDescent="0.25">
      <c r="A71" s="286"/>
      <c r="B71" s="284"/>
      <c r="C71" s="298"/>
      <c r="D71" s="300"/>
      <c r="E71" s="284"/>
      <c r="F71" s="121"/>
      <c r="G71" s="286"/>
      <c r="H71" s="284"/>
      <c r="I71" s="285"/>
      <c r="J71" s="283"/>
      <c r="K71" s="319"/>
      <c r="L71" s="180"/>
      <c r="M71" s="181"/>
      <c r="N71" s="181"/>
      <c r="O71" s="181"/>
      <c r="P71" s="183"/>
      <c r="Q71" s="51"/>
      <c r="R71" s="259"/>
      <c r="S71" s="33" t="s">
        <v>111</v>
      </c>
      <c r="T71" s="32"/>
      <c r="U71" s="126"/>
      <c r="V71" s="136"/>
      <c r="W71" s="136"/>
      <c r="X71" s="136"/>
      <c r="Y71" s="136"/>
      <c r="Z71" s="127" t="str">
        <f t="shared" si="34"/>
        <v/>
      </c>
      <c r="AA71" s="179"/>
      <c r="AB71" s="180"/>
      <c r="AC71" s="181"/>
      <c r="AD71" s="181"/>
      <c r="AE71" s="181"/>
      <c r="AF71" s="183"/>
      <c r="AG71" s="280"/>
      <c r="AH71" s="131"/>
      <c r="AI71" s="142"/>
      <c r="AJ71" s="121"/>
      <c r="AK71" s="51"/>
      <c r="AL71" s="178"/>
      <c r="AM71" s="33" t="s">
        <v>111</v>
      </c>
      <c r="AN71" s="32"/>
      <c r="AO71" s="126"/>
      <c r="AP71" s="32"/>
      <c r="AQ71" s="32"/>
      <c r="AR71" s="32"/>
      <c r="AS71" s="32"/>
      <c r="AT71" s="127" t="str">
        <f t="shared" si="23"/>
        <v/>
      </c>
      <c r="AU71" s="179"/>
      <c r="AV71" s="180"/>
      <c r="AW71" s="181"/>
      <c r="AX71" s="181"/>
      <c r="AY71" s="181"/>
      <c r="AZ71" s="183"/>
      <c r="BA71" s="185"/>
      <c r="BB71" s="131"/>
      <c r="BC71" s="142"/>
      <c r="BD71" s="121"/>
      <c r="BE71" s="51"/>
      <c r="BF71" s="178"/>
      <c r="BG71" s="33" t="s">
        <v>111</v>
      </c>
      <c r="BH71" s="32"/>
      <c r="BI71" s="126"/>
      <c r="BJ71" s="32"/>
      <c r="BK71" s="32"/>
      <c r="BL71" s="32"/>
      <c r="BM71" s="32"/>
      <c r="BN71" s="139" t="str">
        <f t="shared" si="14"/>
        <v/>
      </c>
      <c r="BO71" s="179"/>
      <c r="BP71" s="180"/>
      <c r="BQ71" s="181"/>
      <c r="BR71" s="181"/>
      <c r="BS71" s="181"/>
      <c r="BT71" s="183"/>
      <c r="BU71" s="185"/>
      <c r="BV71" s="131"/>
      <c r="BW71" s="142"/>
      <c r="BX71" s="121"/>
      <c r="BY71" s="51"/>
      <c r="BZ71" s="178"/>
      <c r="CA71" s="33" t="s">
        <v>111</v>
      </c>
      <c r="CB71" s="32"/>
      <c r="CC71" s="126"/>
      <c r="CD71" s="32"/>
      <c r="CE71" s="32"/>
      <c r="CF71" s="32"/>
      <c r="CG71" s="32"/>
      <c r="CH71" s="139" t="str">
        <f t="shared" si="3"/>
        <v/>
      </c>
      <c r="CI71" s="179"/>
      <c r="CJ71" s="180"/>
      <c r="CK71" s="181"/>
      <c r="CL71" s="181"/>
      <c r="CM71" s="181"/>
      <c r="CN71" s="183"/>
      <c r="CO71" s="185"/>
      <c r="CP71" s="131"/>
      <c r="CQ71" s="142"/>
      <c r="CR71" s="121"/>
      <c r="CS71" s="107"/>
      <c r="CT71" s="107"/>
    </row>
    <row r="72" spans="1:98" s="108" customFormat="1" x14ac:dyDescent="0.25">
      <c r="A72" s="286"/>
      <c r="B72" s="284"/>
      <c r="C72" s="298"/>
      <c r="D72" s="300"/>
      <c r="E72" s="284"/>
      <c r="F72" s="121"/>
      <c r="G72" s="286"/>
      <c r="H72" s="284"/>
      <c r="I72" s="285"/>
      <c r="J72" s="283"/>
      <c r="K72" s="319"/>
      <c r="L72" s="180"/>
      <c r="M72" s="181"/>
      <c r="N72" s="181"/>
      <c r="O72" s="181"/>
      <c r="P72" s="183"/>
      <c r="Q72" s="51"/>
      <c r="R72" s="259"/>
      <c r="S72" s="33" t="s">
        <v>112</v>
      </c>
      <c r="T72" s="32"/>
      <c r="U72" s="126"/>
      <c r="V72" s="136"/>
      <c r="W72" s="136"/>
      <c r="X72" s="136"/>
      <c r="Y72" s="136"/>
      <c r="Z72" s="127" t="str">
        <f t="shared" si="34"/>
        <v/>
      </c>
      <c r="AA72" s="179"/>
      <c r="AB72" s="180"/>
      <c r="AC72" s="181"/>
      <c r="AD72" s="181"/>
      <c r="AE72" s="181"/>
      <c r="AF72" s="183"/>
      <c r="AG72" s="280"/>
      <c r="AH72" s="131"/>
      <c r="AI72" s="142"/>
      <c r="AJ72" s="121"/>
      <c r="AK72" s="51"/>
      <c r="AL72" s="178"/>
      <c r="AM72" s="33" t="s">
        <v>112</v>
      </c>
      <c r="AN72" s="32"/>
      <c r="AO72" s="126"/>
      <c r="AP72" s="32"/>
      <c r="AQ72" s="32"/>
      <c r="AR72" s="32"/>
      <c r="AS72" s="32"/>
      <c r="AT72" s="127" t="str">
        <f t="shared" si="23"/>
        <v/>
      </c>
      <c r="AU72" s="179"/>
      <c r="AV72" s="180"/>
      <c r="AW72" s="181"/>
      <c r="AX72" s="181"/>
      <c r="AY72" s="181"/>
      <c r="AZ72" s="183"/>
      <c r="BA72" s="185"/>
      <c r="BB72" s="131"/>
      <c r="BC72" s="142"/>
      <c r="BD72" s="121"/>
      <c r="BE72" s="51"/>
      <c r="BF72" s="178"/>
      <c r="BG72" s="33" t="s">
        <v>112</v>
      </c>
      <c r="BH72" s="32"/>
      <c r="BI72" s="126"/>
      <c r="BJ72" s="32"/>
      <c r="BK72" s="32"/>
      <c r="BL72" s="32"/>
      <c r="BM72" s="32"/>
      <c r="BN72" s="139" t="str">
        <f t="shared" si="14"/>
        <v/>
      </c>
      <c r="BO72" s="179"/>
      <c r="BP72" s="180"/>
      <c r="BQ72" s="181"/>
      <c r="BR72" s="181"/>
      <c r="BS72" s="181"/>
      <c r="BT72" s="183"/>
      <c r="BU72" s="185"/>
      <c r="BV72" s="131"/>
      <c r="BW72" s="142"/>
      <c r="BX72" s="121"/>
      <c r="BY72" s="51"/>
      <c r="BZ72" s="178"/>
      <c r="CA72" s="33" t="s">
        <v>112</v>
      </c>
      <c r="CB72" s="32"/>
      <c r="CC72" s="126"/>
      <c r="CD72" s="32"/>
      <c r="CE72" s="32"/>
      <c r="CF72" s="32"/>
      <c r="CG72" s="32"/>
      <c r="CH72" s="139" t="str">
        <f t="shared" si="3"/>
        <v/>
      </c>
      <c r="CI72" s="179"/>
      <c r="CJ72" s="180"/>
      <c r="CK72" s="181"/>
      <c r="CL72" s="181"/>
      <c r="CM72" s="181"/>
      <c r="CN72" s="183"/>
      <c r="CO72" s="185"/>
      <c r="CP72" s="131"/>
      <c r="CQ72" s="142"/>
      <c r="CR72" s="121"/>
      <c r="CS72" s="107"/>
      <c r="CT72" s="107"/>
    </row>
    <row r="73" spans="1:98" s="108" customFormat="1" x14ac:dyDescent="0.25">
      <c r="A73" s="286"/>
      <c r="B73" s="284"/>
      <c r="C73" s="298"/>
      <c r="D73" s="300"/>
      <c r="E73" s="284"/>
      <c r="F73" s="121"/>
      <c r="G73" s="286" t="b">
        <f>IF(H73&lt;&gt;"",(7.1+".2"))</f>
        <v>0</v>
      </c>
      <c r="H73" s="284"/>
      <c r="I73" s="285"/>
      <c r="J73" s="283"/>
      <c r="K73" s="319"/>
      <c r="L73" s="180"/>
      <c r="M73" s="181"/>
      <c r="N73" s="181"/>
      <c r="O73" s="181"/>
      <c r="P73" s="183"/>
      <c r="Q73" s="51"/>
      <c r="R73" s="259"/>
      <c r="S73" s="33" t="s">
        <v>113</v>
      </c>
      <c r="T73" s="32"/>
      <c r="U73" s="126"/>
      <c r="V73" s="136"/>
      <c r="W73" s="136"/>
      <c r="X73" s="136"/>
      <c r="Y73" s="136"/>
      <c r="Z73" s="127" t="str">
        <f t="shared" si="34"/>
        <v/>
      </c>
      <c r="AA73" s="179"/>
      <c r="AB73" s="180"/>
      <c r="AC73" s="181"/>
      <c r="AD73" s="181"/>
      <c r="AE73" s="181"/>
      <c r="AF73" s="183"/>
      <c r="AG73" s="280"/>
      <c r="AH73" s="131"/>
      <c r="AI73" s="142"/>
      <c r="AJ73" s="121"/>
      <c r="AK73" s="51"/>
      <c r="AL73" s="178"/>
      <c r="AM73" s="33" t="s">
        <v>113</v>
      </c>
      <c r="AN73" s="32"/>
      <c r="AO73" s="126"/>
      <c r="AP73" s="32"/>
      <c r="AQ73" s="32"/>
      <c r="AR73" s="32"/>
      <c r="AS73" s="32"/>
      <c r="AT73" s="127" t="str">
        <f t="shared" si="23"/>
        <v/>
      </c>
      <c r="AU73" s="179"/>
      <c r="AV73" s="180"/>
      <c r="AW73" s="181"/>
      <c r="AX73" s="181"/>
      <c r="AY73" s="181"/>
      <c r="AZ73" s="183"/>
      <c r="BA73" s="184"/>
      <c r="BB73" s="131"/>
      <c r="BC73" s="142"/>
      <c r="BD73" s="121"/>
      <c r="BE73" s="51"/>
      <c r="BF73" s="178"/>
      <c r="BG73" s="33" t="s">
        <v>113</v>
      </c>
      <c r="BH73" s="32"/>
      <c r="BI73" s="126"/>
      <c r="BJ73" s="32"/>
      <c r="BK73" s="32"/>
      <c r="BL73" s="32"/>
      <c r="BM73" s="32"/>
      <c r="BN73" s="139" t="str">
        <f t="shared" si="14"/>
        <v/>
      </c>
      <c r="BO73" s="179"/>
      <c r="BP73" s="180"/>
      <c r="BQ73" s="181"/>
      <c r="BR73" s="181"/>
      <c r="BS73" s="181"/>
      <c r="BT73" s="183"/>
      <c r="BU73" s="184"/>
      <c r="BV73" s="131"/>
      <c r="BW73" s="142"/>
      <c r="BX73" s="121"/>
      <c r="BY73" s="51"/>
      <c r="BZ73" s="178"/>
      <c r="CA73" s="33" t="s">
        <v>113</v>
      </c>
      <c r="CB73" s="32"/>
      <c r="CC73" s="126"/>
      <c r="CD73" s="32"/>
      <c r="CE73" s="32"/>
      <c r="CF73" s="32"/>
      <c r="CG73" s="32"/>
      <c r="CH73" s="139" t="str">
        <f t="shared" si="3"/>
        <v/>
      </c>
      <c r="CI73" s="179"/>
      <c r="CJ73" s="180"/>
      <c r="CK73" s="181"/>
      <c r="CL73" s="181"/>
      <c r="CM73" s="181"/>
      <c r="CN73" s="183"/>
      <c r="CO73" s="184"/>
      <c r="CP73" s="131"/>
      <c r="CQ73" s="142"/>
      <c r="CR73" s="121"/>
      <c r="CS73" s="107"/>
      <c r="CT73" s="107"/>
    </row>
    <row r="74" spans="1:98" s="108" customFormat="1" x14ac:dyDescent="0.25">
      <c r="A74" s="286"/>
      <c r="B74" s="284"/>
      <c r="C74" s="298"/>
      <c r="D74" s="300"/>
      <c r="E74" s="284"/>
      <c r="F74" s="121"/>
      <c r="G74" s="286"/>
      <c r="H74" s="284"/>
      <c r="I74" s="285"/>
      <c r="J74" s="283"/>
      <c r="K74" s="319"/>
      <c r="L74" s="180"/>
      <c r="M74" s="181"/>
      <c r="N74" s="181"/>
      <c r="O74" s="181"/>
      <c r="P74" s="183"/>
      <c r="Q74" s="51"/>
      <c r="R74" s="259"/>
      <c r="S74" s="33" t="s">
        <v>114</v>
      </c>
      <c r="T74" s="32"/>
      <c r="U74" s="126"/>
      <c r="V74" s="136"/>
      <c r="W74" s="136"/>
      <c r="X74" s="136"/>
      <c r="Y74" s="136"/>
      <c r="Z74" s="127" t="str">
        <f t="shared" si="34"/>
        <v/>
      </c>
      <c r="AA74" s="179"/>
      <c r="AB74" s="180"/>
      <c r="AC74" s="181"/>
      <c r="AD74" s="181"/>
      <c r="AE74" s="181"/>
      <c r="AF74" s="183"/>
      <c r="AG74" s="280"/>
      <c r="AH74" s="131"/>
      <c r="AI74" s="142"/>
      <c r="AJ74" s="121"/>
      <c r="AK74" s="51"/>
      <c r="AL74" s="178"/>
      <c r="AM74" s="33" t="s">
        <v>114</v>
      </c>
      <c r="AN74" s="32"/>
      <c r="AO74" s="126"/>
      <c r="AP74" s="32"/>
      <c r="AQ74" s="32"/>
      <c r="AR74" s="32"/>
      <c r="AS74" s="32"/>
      <c r="AT74" s="127" t="str">
        <f t="shared" si="23"/>
        <v/>
      </c>
      <c r="AU74" s="179"/>
      <c r="AV74" s="180"/>
      <c r="AW74" s="181"/>
      <c r="AX74" s="181"/>
      <c r="AY74" s="181"/>
      <c r="AZ74" s="183"/>
      <c r="BA74" s="185"/>
      <c r="BB74" s="131"/>
      <c r="BC74" s="142"/>
      <c r="BD74" s="121"/>
      <c r="BE74" s="51"/>
      <c r="BF74" s="178"/>
      <c r="BG74" s="33" t="s">
        <v>114</v>
      </c>
      <c r="BH74" s="32"/>
      <c r="BI74" s="126"/>
      <c r="BJ74" s="32"/>
      <c r="BK74" s="32"/>
      <c r="BL74" s="32"/>
      <c r="BM74" s="32"/>
      <c r="BN74" s="139" t="str">
        <f t="shared" si="14"/>
        <v/>
      </c>
      <c r="BO74" s="179"/>
      <c r="BP74" s="180"/>
      <c r="BQ74" s="181"/>
      <c r="BR74" s="181"/>
      <c r="BS74" s="181"/>
      <c r="BT74" s="183"/>
      <c r="BU74" s="185"/>
      <c r="BV74" s="131"/>
      <c r="BW74" s="142"/>
      <c r="BX74" s="121"/>
      <c r="BY74" s="51"/>
      <c r="BZ74" s="178"/>
      <c r="CA74" s="33" t="s">
        <v>114</v>
      </c>
      <c r="CB74" s="32"/>
      <c r="CC74" s="126"/>
      <c r="CD74" s="32"/>
      <c r="CE74" s="32"/>
      <c r="CF74" s="32"/>
      <c r="CG74" s="32"/>
      <c r="CH74" s="139" t="str">
        <f t="shared" si="3"/>
        <v/>
      </c>
      <c r="CI74" s="179"/>
      <c r="CJ74" s="180"/>
      <c r="CK74" s="181"/>
      <c r="CL74" s="181"/>
      <c r="CM74" s="181"/>
      <c r="CN74" s="183"/>
      <c r="CO74" s="185"/>
      <c r="CP74" s="131"/>
      <c r="CQ74" s="142"/>
      <c r="CR74" s="121"/>
      <c r="CS74" s="107"/>
      <c r="CT74" s="107"/>
    </row>
    <row r="75" spans="1:98" s="108" customFormat="1" x14ac:dyDescent="0.25">
      <c r="A75" s="286"/>
      <c r="B75" s="284"/>
      <c r="C75" s="298"/>
      <c r="D75" s="300"/>
      <c r="E75" s="284"/>
      <c r="F75" s="121"/>
      <c r="G75" s="286"/>
      <c r="H75" s="284"/>
      <c r="I75" s="285"/>
      <c r="J75" s="283"/>
      <c r="K75" s="320"/>
      <c r="L75" s="180"/>
      <c r="M75" s="181"/>
      <c r="N75" s="181"/>
      <c r="O75" s="181"/>
      <c r="P75" s="183"/>
      <c r="Q75" s="51"/>
      <c r="R75" s="259"/>
      <c r="S75" s="33" t="s">
        <v>115</v>
      </c>
      <c r="T75" s="32"/>
      <c r="U75" s="126"/>
      <c r="V75" s="136"/>
      <c r="W75" s="136"/>
      <c r="X75" s="136"/>
      <c r="Y75" s="136"/>
      <c r="Z75" s="127" t="str">
        <f t="shared" si="34"/>
        <v/>
      </c>
      <c r="AA75" s="179"/>
      <c r="AB75" s="180"/>
      <c r="AC75" s="181"/>
      <c r="AD75" s="181"/>
      <c r="AE75" s="181"/>
      <c r="AF75" s="183"/>
      <c r="AG75" s="280"/>
      <c r="AH75" s="131"/>
      <c r="AI75" s="142"/>
      <c r="AJ75" s="121"/>
      <c r="AK75" s="51"/>
      <c r="AL75" s="178"/>
      <c r="AM75" s="33" t="s">
        <v>115</v>
      </c>
      <c r="AN75" s="32"/>
      <c r="AO75" s="126"/>
      <c r="AP75" s="32"/>
      <c r="AQ75" s="32"/>
      <c r="AR75" s="32"/>
      <c r="AS75" s="32"/>
      <c r="AT75" s="127" t="str">
        <f t="shared" si="23"/>
        <v/>
      </c>
      <c r="AU75" s="179"/>
      <c r="AV75" s="180"/>
      <c r="AW75" s="181"/>
      <c r="AX75" s="181"/>
      <c r="AY75" s="181"/>
      <c r="AZ75" s="183"/>
      <c r="BA75" s="185"/>
      <c r="BB75" s="131"/>
      <c r="BC75" s="142"/>
      <c r="BD75" s="121"/>
      <c r="BE75" s="51"/>
      <c r="BF75" s="178"/>
      <c r="BG75" s="33" t="s">
        <v>115</v>
      </c>
      <c r="BH75" s="32"/>
      <c r="BI75" s="126"/>
      <c r="BJ75" s="32"/>
      <c r="BK75" s="32"/>
      <c r="BL75" s="32"/>
      <c r="BM75" s="32"/>
      <c r="BN75" s="139" t="str">
        <f t="shared" si="14"/>
        <v/>
      </c>
      <c r="BO75" s="179"/>
      <c r="BP75" s="180"/>
      <c r="BQ75" s="181"/>
      <c r="BR75" s="181"/>
      <c r="BS75" s="181"/>
      <c r="BT75" s="183"/>
      <c r="BU75" s="185"/>
      <c r="BV75" s="131"/>
      <c r="BW75" s="142"/>
      <c r="BX75" s="121"/>
      <c r="BY75" s="51"/>
      <c r="BZ75" s="178"/>
      <c r="CA75" s="33" t="s">
        <v>115</v>
      </c>
      <c r="CB75" s="32"/>
      <c r="CC75" s="126"/>
      <c r="CD75" s="32"/>
      <c r="CE75" s="32"/>
      <c r="CF75" s="32"/>
      <c r="CG75" s="32"/>
      <c r="CH75" s="139" t="str">
        <f t="shared" si="3"/>
        <v/>
      </c>
      <c r="CI75" s="179"/>
      <c r="CJ75" s="180"/>
      <c r="CK75" s="181"/>
      <c r="CL75" s="181"/>
      <c r="CM75" s="181"/>
      <c r="CN75" s="183"/>
      <c r="CO75" s="185"/>
      <c r="CP75" s="131"/>
      <c r="CQ75" s="142"/>
      <c r="CR75" s="121"/>
      <c r="CS75" s="107"/>
      <c r="CT75" s="107"/>
    </row>
    <row r="76" spans="1:98" s="108" customFormat="1" x14ac:dyDescent="0.25">
      <c r="A76" s="277" t="b">
        <f>IF(D76&lt;&gt;"",'Información General'!$D$12&amp;"_"&amp;1+"7")</f>
        <v>0</v>
      </c>
      <c r="B76" s="278"/>
      <c r="C76" s="302" t="b">
        <f>IF(AND(B76&lt;&gt;""),IF(AND(B76="I. Calidad Educativa"),'Ejes Rectores'!$B$6,IF(AND(B76="II. Investigación y Posgrado"),'Ejes Rectores'!$B$7,IF(AND(B76="III. Gestión y Gobierno"),'Ejes Rectores'!$B$8,IF(AND(B76="IV. Vinculación Difusión y Extensión de la Cultura"),'Ejes Rectores'!$B$9,IF(AND(B76="V. Internacionalización"),'Ejes Rectores'!$B$10,IF(AND(B76="VI. Responsabilidad Social Universitaria"),'Ejes Rectores'!$B$11)))))))</f>
        <v>0</v>
      </c>
      <c r="D76" s="303"/>
      <c r="E76" s="278"/>
      <c r="F76" s="122"/>
      <c r="G76" s="277" t="b">
        <f>IF(H76&lt;&gt;"",(8.1+"0"))</f>
        <v>0</v>
      </c>
      <c r="H76" s="278"/>
      <c r="I76" s="260"/>
      <c r="J76" s="261"/>
      <c r="K76" s="315"/>
      <c r="L76" s="188"/>
      <c r="M76" s="189"/>
      <c r="N76" s="189"/>
      <c r="O76" s="189"/>
      <c r="P76" s="191" t="str">
        <f t="shared" ref="P76" si="40">IF(AND(M76&lt;&gt;"",O76&lt;&gt;""),IF(AND(M76&gt;5, O76&gt;5),"De Atención Inmediata",IF(AND(M76&lt;6, M76&gt;0, O76&gt;5),"De Atención Periódica",IF(AND(M76&gt;5, O76&lt;6, O76&gt;0),"De Seguimiento",IF(AND(M76&lt;6, M76&gt;0, O76&lt;6, O76&gt;0),"Controlado")))),"")</f>
        <v/>
      </c>
      <c r="Q76" s="51"/>
      <c r="R76" s="258"/>
      <c r="S76" s="33" t="s">
        <v>116</v>
      </c>
      <c r="T76" s="32"/>
      <c r="U76" s="126"/>
      <c r="V76" s="136"/>
      <c r="W76" s="136"/>
      <c r="X76" s="136"/>
      <c r="Y76" s="136"/>
      <c r="Z76" s="127" t="str">
        <f t="shared" si="34"/>
        <v/>
      </c>
      <c r="AA76" s="187"/>
      <c r="AB76" s="188"/>
      <c r="AC76" s="189"/>
      <c r="AD76" s="189"/>
      <c r="AE76" s="189"/>
      <c r="AF76" s="191" t="str">
        <f t="shared" ref="AF76" si="41">IF(AND(AC76&lt;&gt;"",AE76&lt;&gt;""),IF(AND(AC76&gt;5, AE76&gt;5),"De Atención Inmediata",IF(AND(AC76&lt;6, AC76&gt;0, AE76&gt;5),"De Atención Periódica",IF(AND(AC76&gt;5, AE76&lt;6, AE76&gt;0),"De Seguimiento",IF(AND(AC76&lt;6, AC76&gt;0, AE76&lt;6, AE76&gt;0),"Controlado")))),"")</f>
        <v/>
      </c>
      <c r="AG76" s="199"/>
      <c r="AH76" s="132"/>
      <c r="AI76" s="143"/>
      <c r="AJ76" s="122"/>
      <c r="AK76" s="51"/>
      <c r="AL76" s="186"/>
      <c r="AM76" s="33" t="s">
        <v>116</v>
      </c>
      <c r="AN76" s="32"/>
      <c r="AO76" s="126"/>
      <c r="AP76" s="32"/>
      <c r="AQ76" s="32"/>
      <c r="AR76" s="32"/>
      <c r="AS76" s="32"/>
      <c r="AT76" s="127" t="str">
        <f t="shared" si="23"/>
        <v/>
      </c>
      <c r="AU76" s="187"/>
      <c r="AV76" s="188"/>
      <c r="AW76" s="189"/>
      <c r="AX76" s="189"/>
      <c r="AY76" s="189"/>
      <c r="AZ76" s="190" t="str">
        <f t="shared" ref="AZ76" si="42">IF(AND(AW76&lt;&gt;"",AY76&lt;&gt;""),IF(AND(AW76&gt;5, AY76&gt;5),"De Atención Inmediata",IF(AND(AW76&lt;6, AW76&gt;0, AY76&gt;5),"De Atención Periódica",IF(AND(AW76&gt;5, AY76&lt;6, AY76&gt;0),"De Seguimiento",IF(AND(AW76&lt;6, AW76&gt;0, AY76&lt;6, AY76&gt;0),"Controlado")))),"")</f>
        <v/>
      </c>
      <c r="BA76" s="192"/>
      <c r="BB76" s="132"/>
      <c r="BC76" s="143"/>
      <c r="BD76" s="122"/>
      <c r="BE76" s="51"/>
      <c r="BF76" s="186"/>
      <c r="BG76" s="33" t="s">
        <v>116</v>
      </c>
      <c r="BH76" s="32"/>
      <c r="BI76" s="126"/>
      <c r="BJ76" s="32"/>
      <c r="BK76" s="32"/>
      <c r="BL76" s="32"/>
      <c r="BM76" s="32"/>
      <c r="BN76" s="139" t="str">
        <f t="shared" si="14"/>
        <v/>
      </c>
      <c r="BO76" s="187"/>
      <c r="BP76" s="188"/>
      <c r="BQ76" s="189"/>
      <c r="BR76" s="189"/>
      <c r="BS76" s="189"/>
      <c r="BT76" s="190" t="str">
        <f t="shared" ref="BT76" si="43">IF(AND(BQ76&lt;&gt;"",BS76&lt;&gt;""),IF(AND(BQ76&gt;5, BS76&gt;5),"De Atención Inmediata",IF(AND(BQ76&lt;6, BQ76&gt;0, BS76&gt;5),"De Atención Periódica",IF(AND(BQ76&gt;5, BS76&lt;6, BS76&gt;0),"De Seguimiento",IF(AND(BQ76&lt;6, BQ76&gt;0, BS76&lt;6, BS76&gt;0),"Controlado")))),"")</f>
        <v/>
      </c>
      <c r="BU76" s="192"/>
      <c r="BV76" s="132"/>
      <c r="BW76" s="143"/>
      <c r="BX76" s="122"/>
      <c r="BY76" s="51"/>
      <c r="BZ76" s="186"/>
      <c r="CA76" s="33" t="s">
        <v>116</v>
      </c>
      <c r="CB76" s="32"/>
      <c r="CC76" s="126"/>
      <c r="CD76" s="32"/>
      <c r="CE76" s="32"/>
      <c r="CF76" s="32"/>
      <c r="CG76" s="32"/>
      <c r="CH76" s="139" t="str">
        <f t="shared" si="3"/>
        <v/>
      </c>
      <c r="CI76" s="187"/>
      <c r="CJ76" s="188"/>
      <c r="CK76" s="189"/>
      <c r="CL76" s="189"/>
      <c r="CM76" s="189"/>
      <c r="CN76" s="190" t="str">
        <f t="shared" ref="CN76" si="44">IF(AND(CK76&lt;&gt;"",CM76&lt;&gt;""),IF(AND(CK76&gt;5, CM76&gt;5),"De Atención Inmediata",IF(AND(CK76&lt;6, CK76&gt;0, CM76&gt;5),"De Atención Periódica",IF(AND(CK76&gt;5, CM76&lt;6, CM76&gt;0),"De Seguimiento",IF(AND(CK76&lt;6, CK76&gt;0, CM76&lt;6, CM76&gt;0),"Controlado")))),"")</f>
        <v/>
      </c>
      <c r="CO76" s="192"/>
      <c r="CP76" s="132"/>
      <c r="CQ76" s="143"/>
      <c r="CR76" s="122"/>
      <c r="CS76" s="107"/>
      <c r="CT76" s="107"/>
    </row>
    <row r="77" spans="1:98" s="108" customFormat="1" x14ac:dyDescent="0.25">
      <c r="A77" s="277"/>
      <c r="B77" s="278"/>
      <c r="C77" s="302"/>
      <c r="D77" s="303"/>
      <c r="E77" s="278"/>
      <c r="F77" s="122"/>
      <c r="G77" s="277"/>
      <c r="H77" s="278"/>
      <c r="I77" s="260"/>
      <c r="J77" s="261"/>
      <c r="K77" s="316"/>
      <c r="L77" s="188"/>
      <c r="M77" s="189"/>
      <c r="N77" s="189"/>
      <c r="O77" s="189"/>
      <c r="P77" s="191"/>
      <c r="Q77" s="51"/>
      <c r="R77" s="258"/>
      <c r="S77" s="33" t="s">
        <v>117</v>
      </c>
      <c r="T77" s="32"/>
      <c r="U77" s="126"/>
      <c r="V77" s="136"/>
      <c r="W77" s="136"/>
      <c r="X77" s="136"/>
      <c r="Y77" s="136"/>
      <c r="Z77" s="127" t="str">
        <f t="shared" si="34"/>
        <v/>
      </c>
      <c r="AA77" s="187"/>
      <c r="AB77" s="188"/>
      <c r="AC77" s="189"/>
      <c r="AD77" s="189"/>
      <c r="AE77" s="189"/>
      <c r="AF77" s="191"/>
      <c r="AG77" s="199"/>
      <c r="AH77" s="132"/>
      <c r="AI77" s="143"/>
      <c r="AJ77" s="122"/>
      <c r="AK77" s="51"/>
      <c r="AL77" s="186"/>
      <c r="AM77" s="33" t="s">
        <v>117</v>
      </c>
      <c r="AN77" s="32"/>
      <c r="AO77" s="126"/>
      <c r="AP77" s="32"/>
      <c r="AQ77" s="32"/>
      <c r="AR77" s="32"/>
      <c r="AS77" s="32"/>
      <c r="AT77" s="127" t="str">
        <f t="shared" ref="AT77:AT108" si="45">IF($AN77&lt;&gt;"",IF(AND(AP77="SI",AQ77="SI",AR77="SI",AS77="SI"),"Suficiente",IF(OR(AP77="NO",AQ77="NO",AR77="NO",AS77="NO"),"Deficiente",IF(OR(AP77="",AQ77="",AR77="",AS77=""),"Falta Valorar el Control",""))),"")</f>
        <v/>
      </c>
      <c r="AU77" s="187"/>
      <c r="AV77" s="188"/>
      <c r="AW77" s="189"/>
      <c r="AX77" s="189"/>
      <c r="AY77" s="189"/>
      <c r="AZ77" s="191"/>
      <c r="BA77" s="193"/>
      <c r="BB77" s="132"/>
      <c r="BC77" s="143"/>
      <c r="BD77" s="122"/>
      <c r="BE77" s="51"/>
      <c r="BF77" s="186"/>
      <c r="BG77" s="33" t="s">
        <v>117</v>
      </c>
      <c r="BH77" s="32"/>
      <c r="BI77" s="126"/>
      <c r="BJ77" s="32"/>
      <c r="BK77" s="32"/>
      <c r="BL77" s="32"/>
      <c r="BM77" s="32"/>
      <c r="BN77" s="139" t="str">
        <f t="shared" si="14"/>
        <v/>
      </c>
      <c r="BO77" s="187"/>
      <c r="BP77" s="188"/>
      <c r="BQ77" s="189"/>
      <c r="BR77" s="189"/>
      <c r="BS77" s="189"/>
      <c r="BT77" s="191"/>
      <c r="BU77" s="193"/>
      <c r="BV77" s="132"/>
      <c r="BW77" s="143"/>
      <c r="BX77" s="122"/>
      <c r="BY77" s="51"/>
      <c r="BZ77" s="186"/>
      <c r="CA77" s="33" t="s">
        <v>117</v>
      </c>
      <c r="CB77" s="32"/>
      <c r="CC77" s="126"/>
      <c r="CD77" s="32"/>
      <c r="CE77" s="32"/>
      <c r="CF77" s="32"/>
      <c r="CG77" s="32"/>
      <c r="CH77" s="139" t="str">
        <f t="shared" si="3"/>
        <v/>
      </c>
      <c r="CI77" s="187"/>
      <c r="CJ77" s="188"/>
      <c r="CK77" s="189"/>
      <c r="CL77" s="189"/>
      <c r="CM77" s="189"/>
      <c r="CN77" s="191"/>
      <c r="CO77" s="193"/>
      <c r="CP77" s="132"/>
      <c r="CQ77" s="143"/>
      <c r="CR77" s="122"/>
      <c r="CS77" s="107"/>
      <c r="CT77" s="107"/>
    </row>
    <row r="78" spans="1:98" s="108" customFormat="1" x14ac:dyDescent="0.25">
      <c r="A78" s="277"/>
      <c r="B78" s="278"/>
      <c r="C78" s="302"/>
      <c r="D78" s="303"/>
      <c r="E78" s="278"/>
      <c r="F78" s="122"/>
      <c r="G78" s="277"/>
      <c r="H78" s="278"/>
      <c r="I78" s="260"/>
      <c r="J78" s="261"/>
      <c r="K78" s="316"/>
      <c r="L78" s="188"/>
      <c r="M78" s="189"/>
      <c r="N78" s="189"/>
      <c r="O78" s="189"/>
      <c r="P78" s="191"/>
      <c r="Q78" s="51"/>
      <c r="R78" s="258"/>
      <c r="S78" s="33" t="s">
        <v>118</v>
      </c>
      <c r="T78" s="32"/>
      <c r="U78" s="126"/>
      <c r="V78" s="136"/>
      <c r="W78" s="136"/>
      <c r="X78" s="136"/>
      <c r="Y78" s="136"/>
      <c r="Z78" s="127" t="str">
        <f t="shared" si="34"/>
        <v/>
      </c>
      <c r="AA78" s="187"/>
      <c r="AB78" s="188"/>
      <c r="AC78" s="189"/>
      <c r="AD78" s="189"/>
      <c r="AE78" s="189"/>
      <c r="AF78" s="191"/>
      <c r="AG78" s="199"/>
      <c r="AH78" s="132"/>
      <c r="AI78" s="143"/>
      <c r="AJ78" s="122"/>
      <c r="AK78" s="51"/>
      <c r="AL78" s="186"/>
      <c r="AM78" s="33" t="s">
        <v>118</v>
      </c>
      <c r="AN78" s="32"/>
      <c r="AO78" s="126"/>
      <c r="AP78" s="32"/>
      <c r="AQ78" s="32"/>
      <c r="AR78" s="32"/>
      <c r="AS78" s="32"/>
      <c r="AT78" s="127" t="str">
        <f t="shared" si="45"/>
        <v/>
      </c>
      <c r="AU78" s="187"/>
      <c r="AV78" s="188"/>
      <c r="AW78" s="189"/>
      <c r="AX78" s="189"/>
      <c r="AY78" s="189"/>
      <c r="AZ78" s="191"/>
      <c r="BA78" s="193"/>
      <c r="BB78" s="132"/>
      <c r="BC78" s="143"/>
      <c r="BD78" s="122"/>
      <c r="BE78" s="51"/>
      <c r="BF78" s="186"/>
      <c r="BG78" s="33" t="s">
        <v>118</v>
      </c>
      <c r="BH78" s="32"/>
      <c r="BI78" s="126"/>
      <c r="BJ78" s="32"/>
      <c r="BK78" s="32"/>
      <c r="BL78" s="32"/>
      <c r="BM78" s="32"/>
      <c r="BN78" s="139" t="str">
        <f t="shared" si="14"/>
        <v/>
      </c>
      <c r="BO78" s="187"/>
      <c r="BP78" s="188"/>
      <c r="BQ78" s="189"/>
      <c r="BR78" s="189"/>
      <c r="BS78" s="189"/>
      <c r="BT78" s="191"/>
      <c r="BU78" s="193"/>
      <c r="BV78" s="132"/>
      <c r="BW78" s="143"/>
      <c r="BX78" s="122"/>
      <c r="BY78" s="51"/>
      <c r="BZ78" s="186"/>
      <c r="CA78" s="33" t="s">
        <v>118</v>
      </c>
      <c r="CB78" s="32"/>
      <c r="CC78" s="126"/>
      <c r="CD78" s="32"/>
      <c r="CE78" s="32"/>
      <c r="CF78" s="32"/>
      <c r="CG78" s="32"/>
      <c r="CH78" s="139" t="str">
        <f t="shared" ref="CH78:CH141" si="46">IF($CB78&lt;&gt;"",IF(AND(CD78="SI",CE78="SI",CF78="SI",CG78="SI"),"Suficiente",IF(OR(CD78="NO",CE78="NO",CF78="NO",CG78="NO"),"Deficiente",IF(OR(CD78="",CE78="",CF78="",CG78=""),"Falta Valorar el Control",""))),"")</f>
        <v/>
      </c>
      <c r="CI78" s="187"/>
      <c r="CJ78" s="188"/>
      <c r="CK78" s="189"/>
      <c r="CL78" s="189"/>
      <c r="CM78" s="189"/>
      <c r="CN78" s="191"/>
      <c r="CO78" s="193"/>
      <c r="CP78" s="132"/>
      <c r="CQ78" s="143"/>
      <c r="CR78" s="122"/>
      <c r="CS78" s="107"/>
      <c r="CT78" s="107"/>
    </row>
    <row r="79" spans="1:98" s="108" customFormat="1" x14ac:dyDescent="0.25">
      <c r="A79" s="277"/>
      <c r="B79" s="278"/>
      <c r="C79" s="302"/>
      <c r="D79" s="303"/>
      <c r="E79" s="278"/>
      <c r="F79" s="122"/>
      <c r="G79" s="277" t="b">
        <f>IF(H79&lt;&gt;"",(8.1+".1"))</f>
        <v>0</v>
      </c>
      <c r="H79" s="278"/>
      <c r="I79" s="260"/>
      <c r="J79" s="261"/>
      <c r="K79" s="316"/>
      <c r="L79" s="188"/>
      <c r="M79" s="189"/>
      <c r="N79" s="189"/>
      <c r="O79" s="189"/>
      <c r="P79" s="191"/>
      <c r="Q79" s="51"/>
      <c r="R79" s="258"/>
      <c r="S79" s="33" t="s">
        <v>119</v>
      </c>
      <c r="T79" s="32"/>
      <c r="U79" s="126"/>
      <c r="V79" s="136"/>
      <c r="W79" s="136"/>
      <c r="X79" s="136"/>
      <c r="Y79" s="136"/>
      <c r="Z79" s="127" t="str">
        <f t="shared" si="34"/>
        <v/>
      </c>
      <c r="AA79" s="187"/>
      <c r="AB79" s="188"/>
      <c r="AC79" s="189"/>
      <c r="AD79" s="189"/>
      <c r="AE79" s="189"/>
      <c r="AF79" s="191"/>
      <c r="AG79" s="199"/>
      <c r="AH79" s="132"/>
      <c r="AI79" s="143"/>
      <c r="AJ79" s="122"/>
      <c r="AK79" s="51"/>
      <c r="AL79" s="186"/>
      <c r="AM79" s="33" t="s">
        <v>119</v>
      </c>
      <c r="AN79" s="32"/>
      <c r="AO79" s="126"/>
      <c r="AP79" s="32"/>
      <c r="AQ79" s="32"/>
      <c r="AR79" s="32"/>
      <c r="AS79" s="32"/>
      <c r="AT79" s="127" t="str">
        <f t="shared" si="45"/>
        <v/>
      </c>
      <c r="AU79" s="187"/>
      <c r="AV79" s="188"/>
      <c r="AW79" s="189"/>
      <c r="AX79" s="189"/>
      <c r="AY79" s="189"/>
      <c r="AZ79" s="191"/>
      <c r="BA79" s="192"/>
      <c r="BB79" s="132"/>
      <c r="BC79" s="143"/>
      <c r="BD79" s="122"/>
      <c r="BE79" s="51"/>
      <c r="BF79" s="186"/>
      <c r="BG79" s="33" t="s">
        <v>119</v>
      </c>
      <c r="BH79" s="32"/>
      <c r="BI79" s="126"/>
      <c r="BJ79" s="32"/>
      <c r="BK79" s="32"/>
      <c r="BL79" s="32"/>
      <c r="BM79" s="32"/>
      <c r="BN79" s="139" t="str">
        <f t="shared" si="14"/>
        <v/>
      </c>
      <c r="BO79" s="187"/>
      <c r="BP79" s="188"/>
      <c r="BQ79" s="189"/>
      <c r="BR79" s="189"/>
      <c r="BS79" s="189"/>
      <c r="BT79" s="191"/>
      <c r="BU79" s="192"/>
      <c r="BV79" s="132"/>
      <c r="BW79" s="143"/>
      <c r="BX79" s="122"/>
      <c r="BY79" s="51"/>
      <c r="BZ79" s="186"/>
      <c r="CA79" s="33" t="s">
        <v>119</v>
      </c>
      <c r="CB79" s="32"/>
      <c r="CC79" s="126"/>
      <c r="CD79" s="32"/>
      <c r="CE79" s="32"/>
      <c r="CF79" s="32"/>
      <c r="CG79" s="32"/>
      <c r="CH79" s="139" t="str">
        <f t="shared" si="46"/>
        <v/>
      </c>
      <c r="CI79" s="187"/>
      <c r="CJ79" s="188"/>
      <c r="CK79" s="189"/>
      <c r="CL79" s="189"/>
      <c r="CM79" s="189"/>
      <c r="CN79" s="191"/>
      <c r="CO79" s="192"/>
      <c r="CP79" s="132"/>
      <c r="CQ79" s="143"/>
      <c r="CR79" s="122"/>
      <c r="CS79" s="107"/>
      <c r="CT79" s="107"/>
    </row>
    <row r="80" spans="1:98" s="108" customFormat="1" x14ac:dyDescent="0.25">
      <c r="A80" s="277"/>
      <c r="B80" s="278"/>
      <c r="C80" s="302"/>
      <c r="D80" s="303"/>
      <c r="E80" s="278"/>
      <c r="F80" s="122"/>
      <c r="G80" s="277"/>
      <c r="H80" s="278"/>
      <c r="I80" s="260"/>
      <c r="J80" s="261"/>
      <c r="K80" s="316"/>
      <c r="L80" s="188"/>
      <c r="M80" s="189"/>
      <c r="N80" s="189"/>
      <c r="O80" s="189"/>
      <c r="P80" s="191"/>
      <c r="Q80" s="51"/>
      <c r="R80" s="258"/>
      <c r="S80" s="33" t="s">
        <v>120</v>
      </c>
      <c r="T80" s="32"/>
      <c r="U80" s="126"/>
      <c r="V80" s="136"/>
      <c r="W80" s="136"/>
      <c r="X80" s="136"/>
      <c r="Y80" s="136"/>
      <c r="Z80" s="127" t="str">
        <f t="shared" si="34"/>
        <v/>
      </c>
      <c r="AA80" s="187"/>
      <c r="AB80" s="188"/>
      <c r="AC80" s="189"/>
      <c r="AD80" s="189"/>
      <c r="AE80" s="189"/>
      <c r="AF80" s="191"/>
      <c r="AG80" s="199"/>
      <c r="AH80" s="132"/>
      <c r="AI80" s="143"/>
      <c r="AJ80" s="122"/>
      <c r="AK80" s="51"/>
      <c r="AL80" s="186"/>
      <c r="AM80" s="33" t="s">
        <v>120</v>
      </c>
      <c r="AN80" s="32"/>
      <c r="AO80" s="126"/>
      <c r="AP80" s="32"/>
      <c r="AQ80" s="32"/>
      <c r="AR80" s="32"/>
      <c r="AS80" s="32"/>
      <c r="AT80" s="127" t="str">
        <f t="shared" si="45"/>
        <v/>
      </c>
      <c r="AU80" s="187"/>
      <c r="AV80" s="188"/>
      <c r="AW80" s="189"/>
      <c r="AX80" s="189"/>
      <c r="AY80" s="189"/>
      <c r="AZ80" s="191"/>
      <c r="BA80" s="193"/>
      <c r="BB80" s="132"/>
      <c r="BC80" s="143"/>
      <c r="BD80" s="122"/>
      <c r="BE80" s="51"/>
      <c r="BF80" s="186"/>
      <c r="BG80" s="33" t="s">
        <v>120</v>
      </c>
      <c r="BH80" s="32"/>
      <c r="BI80" s="126"/>
      <c r="BJ80" s="32"/>
      <c r="BK80" s="32"/>
      <c r="BL80" s="32"/>
      <c r="BM80" s="32"/>
      <c r="BN80" s="139" t="str">
        <f t="shared" si="14"/>
        <v/>
      </c>
      <c r="BO80" s="187"/>
      <c r="BP80" s="188"/>
      <c r="BQ80" s="189"/>
      <c r="BR80" s="189"/>
      <c r="BS80" s="189"/>
      <c r="BT80" s="191"/>
      <c r="BU80" s="193"/>
      <c r="BV80" s="132"/>
      <c r="BW80" s="143"/>
      <c r="BX80" s="122"/>
      <c r="BY80" s="51"/>
      <c r="BZ80" s="186"/>
      <c r="CA80" s="33" t="s">
        <v>120</v>
      </c>
      <c r="CB80" s="32"/>
      <c r="CC80" s="126"/>
      <c r="CD80" s="32"/>
      <c r="CE80" s="32"/>
      <c r="CF80" s="32"/>
      <c r="CG80" s="32"/>
      <c r="CH80" s="139" t="str">
        <f t="shared" si="46"/>
        <v/>
      </c>
      <c r="CI80" s="187"/>
      <c r="CJ80" s="188"/>
      <c r="CK80" s="189"/>
      <c r="CL80" s="189"/>
      <c r="CM80" s="189"/>
      <c r="CN80" s="191"/>
      <c r="CO80" s="193"/>
      <c r="CP80" s="132"/>
      <c r="CQ80" s="143"/>
      <c r="CR80" s="122"/>
      <c r="CS80" s="107"/>
      <c r="CT80" s="107"/>
    </row>
    <row r="81" spans="1:98" s="108" customFormat="1" x14ac:dyDescent="0.25">
      <c r="A81" s="277"/>
      <c r="B81" s="278"/>
      <c r="C81" s="302"/>
      <c r="D81" s="303"/>
      <c r="E81" s="278"/>
      <c r="F81" s="122"/>
      <c r="G81" s="277"/>
      <c r="H81" s="278"/>
      <c r="I81" s="260"/>
      <c r="J81" s="261"/>
      <c r="K81" s="316"/>
      <c r="L81" s="188"/>
      <c r="M81" s="189"/>
      <c r="N81" s="189"/>
      <c r="O81" s="189"/>
      <c r="P81" s="191"/>
      <c r="Q81" s="51"/>
      <c r="R81" s="258"/>
      <c r="S81" s="33" t="s">
        <v>121</v>
      </c>
      <c r="T81" s="32"/>
      <c r="U81" s="126"/>
      <c r="V81" s="136"/>
      <c r="W81" s="136"/>
      <c r="X81" s="136"/>
      <c r="Y81" s="136"/>
      <c r="Z81" s="127" t="str">
        <f t="shared" si="34"/>
        <v/>
      </c>
      <c r="AA81" s="187"/>
      <c r="AB81" s="188"/>
      <c r="AC81" s="189"/>
      <c r="AD81" s="189"/>
      <c r="AE81" s="189"/>
      <c r="AF81" s="191"/>
      <c r="AG81" s="199"/>
      <c r="AH81" s="132"/>
      <c r="AI81" s="143"/>
      <c r="AJ81" s="122"/>
      <c r="AK81" s="51"/>
      <c r="AL81" s="186"/>
      <c r="AM81" s="33" t="s">
        <v>121</v>
      </c>
      <c r="AN81" s="32"/>
      <c r="AO81" s="126"/>
      <c r="AP81" s="32"/>
      <c r="AQ81" s="32"/>
      <c r="AR81" s="32"/>
      <c r="AS81" s="32"/>
      <c r="AT81" s="127" t="str">
        <f t="shared" si="45"/>
        <v/>
      </c>
      <c r="AU81" s="187"/>
      <c r="AV81" s="188"/>
      <c r="AW81" s="189"/>
      <c r="AX81" s="189"/>
      <c r="AY81" s="189"/>
      <c r="AZ81" s="191"/>
      <c r="BA81" s="193"/>
      <c r="BB81" s="132"/>
      <c r="BC81" s="143"/>
      <c r="BD81" s="122"/>
      <c r="BE81" s="51"/>
      <c r="BF81" s="186"/>
      <c r="BG81" s="33" t="s">
        <v>121</v>
      </c>
      <c r="BH81" s="32"/>
      <c r="BI81" s="126"/>
      <c r="BJ81" s="32"/>
      <c r="BK81" s="32"/>
      <c r="BL81" s="32"/>
      <c r="BM81" s="32"/>
      <c r="BN81" s="139" t="str">
        <f t="shared" si="14"/>
        <v/>
      </c>
      <c r="BO81" s="187"/>
      <c r="BP81" s="188"/>
      <c r="BQ81" s="189"/>
      <c r="BR81" s="189"/>
      <c r="BS81" s="189"/>
      <c r="BT81" s="191"/>
      <c r="BU81" s="193"/>
      <c r="BV81" s="132"/>
      <c r="BW81" s="143"/>
      <c r="BX81" s="122"/>
      <c r="BY81" s="51"/>
      <c r="BZ81" s="186"/>
      <c r="CA81" s="33" t="s">
        <v>121</v>
      </c>
      <c r="CB81" s="32"/>
      <c r="CC81" s="126"/>
      <c r="CD81" s="32"/>
      <c r="CE81" s="32"/>
      <c r="CF81" s="32"/>
      <c r="CG81" s="32"/>
      <c r="CH81" s="139" t="str">
        <f t="shared" si="46"/>
        <v/>
      </c>
      <c r="CI81" s="187"/>
      <c r="CJ81" s="188"/>
      <c r="CK81" s="189"/>
      <c r="CL81" s="189"/>
      <c r="CM81" s="189"/>
      <c r="CN81" s="191"/>
      <c r="CO81" s="193"/>
      <c r="CP81" s="132"/>
      <c r="CQ81" s="143"/>
      <c r="CR81" s="122"/>
      <c r="CS81" s="107"/>
      <c r="CT81" s="107"/>
    </row>
    <row r="82" spans="1:98" s="108" customFormat="1" x14ac:dyDescent="0.25">
      <c r="A82" s="277"/>
      <c r="B82" s="278"/>
      <c r="C82" s="302"/>
      <c r="D82" s="303"/>
      <c r="E82" s="278"/>
      <c r="F82" s="122"/>
      <c r="G82" s="277" t="b">
        <f>IF(H82&lt;&gt;"",(8.1+".2"))</f>
        <v>0</v>
      </c>
      <c r="H82" s="278"/>
      <c r="I82" s="260"/>
      <c r="J82" s="261"/>
      <c r="K82" s="316"/>
      <c r="L82" s="188"/>
      <c r="M82" s="189"/>
      <c r="N82" s="189"/>
      <c r="O82" s="189"/>
      <c r="P82" s="191"/>
      <c r="Q82" s="51"/>
      <c r="R82" s="258"/>
      <c r="S82" s="33" t="s">
        <v>122</v>
      </c>
      <c r="T82" s="32"/>
      <c r="U82" s="126"/>
      <c r="V82" s="136"/>
      <c r="W82" s="136"/>
      <c r="X82" s="136"/>
      <c r="Y82" s="136"/>
      <c r="Z82" s="127" t="str">
        <f t="shared" si="34"/>
        <v/>
      </c>
      <c r="AA82" s="187"/>
      <c r="AB82" s="188"/>
      <c r="AC82" s="189"/>
      <c r="AD82" s="189"/>
      <c r="AE82" s="189"/>
      <c r="AF82" s="191"/>
      <c r="AG82" s="199"/>
      <c r="AH82" s="133"/>
      <c r="AI82" s="143"/>
      <c r="AJ82" s="122"/>
      <c r="AK82" s="51"/>
      <c r="AL82" s="186"/>
      <c r="AM82" s="33" t="s">
        <v>122</v>
      </c>
      <c r="AN82" s="32"/>
      <c r="AO82" s="126"/>
      <c r="AP82" s="32"/>
      <c r="AQ82" s="32"/>
      <c r="AR82" s="32"/>
      <c r="AS82" s="32"/>
      <c r="AT82" s="127" t="str">
        <f t="shared" si="45"/>
        <v/>
      </c>
      <c r="AU82" s="187"/>
      <c r="AV82" s="188"/>
      <c r="AW82" s="189"/>
      <c r="AX82" s="189"/>
      <c r="AY82" s="189"/>
      <c r="AZ82" s="191"/>
      <c r="BA82" s="192"/>
      <c r="BB82" s="133"/>
      <c r="BC82" s="143"/>
      <c r="BD82" s="122"/>
      <c r="BE82" s="51"/>
      <c r="BF82" s="186"/>
      <c r="BG82" s="33" t="s">
        <v>122</v>
      </c>
      <c r="BH82" s="32"/>
      <c r="BI82" s="126"/>
      <c r="BJ82" s="32"/>
      <c r="BK82" s="32"/>
      <c r="BL82" s="32"/>
      <c r="BM82" s="32"/>
      <c r="BN82" s="139" t="str">
        <f t="shared" si="14"/>
        <v/>
      </c>
      <c r="BO82" s="187"/>
      <c r="BP82" s="188"/>
      <c r="BQ82" s="189"/>
      <c r="BR82" s="189"/>
      <c r="BS82" s="189"/>
      <c r="BT82" s="191"/>
      <c r="BU82" s="192"/>
      <c r="BV82" s="133"/>
      <c r="BW82" s="143"/>
      <c r="BX82" s="122"/>
      <c r="BY82" s="51"/>
      <c r="BZ82" s="186"/>
      <c r="CA82" s="33" t="s">
        <v>122</v>
      </c>
      <c r="CB82" s="32"/>
      <c r="CC82" s="126"/>
      <c r="CD82" s="32"/>
      <c r="CE82" s="32"/>
      <c r="CF82" s="32"/>
      <c r="CG82" s="32"/>
      <c r="CH82" s="139" t="str">
        <f t="shared" si="46"/>
        <v/>
      </c>
      <c r="CI82" s="187"/>
      <c r="CJ82" s="188"/>
      <c r="CK82" s="189"/>
      <c r="CL82" s="189"/>
      <c r="CM82" s="189"/>
      <c r="CN82" s="191"/>
      <c r="CO82" s="192"/>
      <c r="CP82" s="133"/>
      <c r="CQ82" s="143"/>
      <c r="CR82" s="122"/>
      <c r="CS82" s="107"/>
      <c r="CT82" s="107"/>
    </row>
    <row r="83" spans="1:98" s="108" customFormat="1" x14ac:dyDescent="0.25">
      <c r="A83" s="277"/>
      <c r="B83" s="278"/>
      <c r="C83" s="302"/>
      <c r="D83" s="303"/>
      <c r="E83" s="278"/>
      <c r="F83" s="122"/>
      <c r="G83" s="277"/>
      <c r="H83" s="278"/>
      <c r="I83" s="260"/>
      <c r="J83" s="261"/>
      <c r="K83" s="316"/>
      <c r="L83" s="188"/>
      <c r="M83" s="189"/>
      <c r="N83" s="189"/>
      <c r="O83" s="189"/>
      <c r="P83" s="191"/>
      <c r="Q83" s="51"/>
      <c r="R83" s="258"/>
      <c r="S83" s="33" t="s">
        <v>123</v>
      </c>
      <c r="T83" s="32"/>
      <c r="U83" s="126"/>
      <c r="V83" s="136"/>
      <c r="W83" s="136"/>
      <c r="X83" s="136"/>
      <c r="Y83" s="136"/>
      <c r="Z83" s="127" t="str">
        <f t="shared" si="34"/>
        <v/>
      </c>
      <c r="AA83" s="187"/>
      <c r="AB83" s="188"/>
      <c r="AC83" s="189"/>
      <c r="AD83" s="189"/>
      <c r="AE83" s="189"/>
      <c r="AF83" s="191"/>
      <c r="AG83" s="199"/>
      <c r="AH83" s="133"/>
      <c r="AI83" s="143"/>
      <c r="AJ83" s="122"/>
      <c r="AK83" s="51"/>
      <c r="AL83" s="186"/>
      <c r="AM83" s="33" t="s">
        <v>123</v>
      </c>
      <c r="AN83" s="32"/>
      <c r="AO83" s="126"/>
      <c r="AP83" s="32"/>
      <c r="AQ83" s="32"/>
      <c r="AR83" s="32"/>
      <c r="AS83" s="32"/>
      <c r="AT83" s="127" t="str">
        <f t="shared" si="45"/>
        <v/>
      </c>
      <c r="AU83" s="187"/>
      <c r="AV83" s="188"/>
      <c r="AW83" s="189"/>
      <c r="AX83" s="189"/>
      <c r="AY83" s="189"/>
      <c r="AZ83" s="191"/>
      <c r="BA83" s="193"/>
      <c r="BB83" s="133"/>
      <c r="BC83" s="143"/>
      <c r="BD83" s="122"/>
      <c r="BE83" s="51"/>
      <c r="BF83" s="186"/>
      <c r="BG83" s="33" t="s">
        <v>123</v>
      </c>
      <c r="BH83" s="32"/>
      <c r="BI83" s="126"/>
      <c r="BJ83" s="32"/>
      <c r="BK83" s="32"/>
      <c r="BL83" s="32"/>
      <c r="BM83" s="32"/>
      <c r="BN83" s="139" t="str">
        <f t="shared" si="14"/>
        <v/>
      </c>
      <c r="BO83" s="187"/>
      <c r="BP83" s="188"/>
      <c r="BQ83" s="189"/>
      <c r="BR83" s="189"/>
      <c r="BS83" s="189"/>
      <c r="BT83" s="191"/>
      <c r="BU83" s="193"/>
      <c r="BV83" s="133"/>
      <c r="BW83" s="143"/>
      <c r="BX83" s="122"/>
      <c r="BY83" s="51"/>
      <c r="BZ83" s="186"/>
      <c r="CA83" s="33" t="s">
        <v>123</v>
      </c>
      <c r="CB83" s="32"/>
      <c r="CC83" s="126"/>
      <c r="CD83" s="32"/>
      <c r="CE83" s="32"/>
      <c r="CF83" s="32"/>
      <c r="CG83" s="32"/>
      <c r="CH83" s="139" t="str">
        <f t="shared" si="46"/>
        <v/>
      </c>
      <c r="CI83" s="187"/>
      <c r="CJ83" s="188"/>
      <c r="CK83" s="189"/>
      <c r="CL83" s="189"/>
      <c r="CM83" s="189"/>
      <c r="CN83" s="191"/>
      <c r="CO83" s="193"/>
      <c r="CP83" s="133"/>
      <c r="CQ83" s="143"/>
      <c r="CR83" s="122"/>
      <c r="CS83" s="107"/>
      <c r="CT83" s="107"/>
    </row>
    <row r="84" spans="1:98" s="108" customFormat="1" x14ac:dyDescent="0.25">
      <c r="A84" s="277"/>
      <c r="B84" s="278"/>
      <c r="C84" s="302"/>
      <c r="D84" s="303"/>
      <c r="E84" s="278"/>
      <c r="F84" s="122"/>
      <c r="G84" s="277"/>
      <c r="H84" s="278"/>
      <c r="I84" s="260"/>
      <c r="J84" s="261"/>
      <c r="K84" s="317"/>
      <c r="L84" s="188"/>
      <c r="M84" s="189"/>
      <c r="N84" s="189"/>
      <c r="O84" s="189"/>
      <c r="P84" s="191"/>
      <c r="Q84" s="51"/>
      <c r="R84" s="258"/>
      <c r="S84" s="33" t="s">
        <v>124</v>
      </c>
      <c r="T84" s="32"/>
      <c r="U84" s="126"/>
      <c r="V84" s="136"/>
      <c r="W84" s="136"/>
      <c r="X84" s="136"/>
      <c r="Y84" s="136"/>
      <c r="Z84" s="127" t="str">
        <f t="shared" si="34"/>
        <v/>
      </c>
      <c r="AA84" s="187"/>
      <c r="AB84" s="188"/>
      <c r="AC84" s="189"/>
      <c r="AD84" s="189"/>
      <c r="AE84" s="189"/>
      <c r="AF84" s="191"/>
      <c r="AG84" s="199"/>
      <c r="AH84" s="133"/>
      <c r="AI84" s="143"/>
      <c r="AJ84" s="122"/>
      <c r="AK84" s="51"/>
      <c r="AL84" s="186"/>
      <c r="AM84" s="33" t="s">
        <v>124</v>
      </c>
      <c r="AN84" s="32"/>
      <c r="AO84" s="126"/>
      <c r="AP84" s="32"/>
      <c r="AQ84" s="32"/>
      <c r="AR84" s="32"/>
      <c r="AS84" s="32"/>
      <c r="AT84" s="127" t="str">
        <f t="shared" si="45"/>
        <v/>
      </c>
      <c r="AU84" s="187"/>
      <c r="AV84" s="188"/>
      <c r="AW84" s="189"/>
      <c r="AX84" s="189"/>
      <c r="AY84" s="189"/>
      <c r="AZ84" s="191"/>
      <c r="BA84" s="193"/>
      <c r="BB84" s="133"/>
      <c r="BC84" s="143"/>
      <c r="BD84" s="122"/>
      <c r="BE84" s="51"/>
      <c r="BF84" s="186"/>
      <c r="BG84" s="33" t="s">
        <v>124</v>
      </c>
      <c r="BH84" s="32"/>
      <c r="BI84" s="126"/>
      <c r="BJ84" s="32"/>
      <c r="BK84" s="32"/>
      <c r="BL84" s="32"/>
      <c r="BM84" s="32"/>
      <c r="BN84" s="139" t="str">
        <f t="shared" si="14"/>
        <v/>
      </c>
      <c r="BO84" s="187"/>
      <c r="BP84" s="188"/>
      <c r="BQ84" s="189"/>
      <c r="BR84" s="189"/>
      <c r="BS84" s="189"/>
      <c r="BT84" s="191"/>
      <c r="BU84" s="193"/>
      <c r="BV84" s="133"/>
      <c r="BW84" s="143"/>
      <c r="BX84" s="122"/>
      <c r="BY84" s="51"/>
      <c r="BZ84" s="186"/>
      <c r="CA84" s="33" t="s">
        <v>124</v>
      </c>
      <c r="CB84" s="32"/>
      <c r="CC84" s="126"/>
      <c r="CD84" s="32"/>
      <c r="CE84" s="32"/>
      <c r="CF84" s="32"/>
      <c r="CG84" s="32"/>
      <c r="CH84" s="139" t="str">
        <f t="shared" si="46"/>
        <v/>
      </c>
      <c r="CI84" s="187"/>
      <c r="CJ84" s="188"/>
      <c r="CK84" s="189"/>
      <c r="CL84" s="189"/>
      <c r="CM84" s="189"/>
      <c r="CN84" s="191"/>
      <c r="CO84" s="193"/>
      <c r="CP84" s="133"/>
      <c r="CQ84" s="143"/>
      <c r="CR84" s="122"/>
      <c r="CS84" s="107"/>
      <c r="CT84" s="107"/>
    </row>
    <row r="85" spans="1:98" s="108" customFormat="1" x14ac:dyDescent="0.25">
      <c r="A85" s="286" t="b">
        <f>IF(D85&lt;&gt;"",'Información General'!$D$12&amp;"_"&amp;1+"8")</f>
        <v>0</v>
      </c>
      <c r="B85" s="284"/>
      <c r="C85" s="298" t="b">
        <f>IF(AND(B85&lt;&gt;""),IF(AND(B85="I. Calidad Educativa"),'Ejes Rectores'!$B$6,IF(AND(B85="II. Investigación y Posgrado"),'Ejes Rectores'!$B$7,IF(AND(B85="III. Gestión y Gobierno"),'Ejes Rectores'!$B$8,IF(AND(B85="IV. Vinculación Difusión y Extensión de la Cultura"),'Ejes Rectores'!$B$9,IF(AND(B85="V. Internacionalización"),'Ejes Rectores'!$B$10,IF(AND(B85="VI. Responsabilidad Social Universitaria"),'Ejes Rectores'!$B$11)))))))</f>
        <v>0</v>
      </c>
      <c r="D85" s="300"/>
      <c r="E85" s="284"/>
      <c r="F85" s="121"/>
      <c r="G85" s="286" t="b">
        <f>IF(H85&lt;&gt;"",(9.1+"0"))</f>
        <v>0</v>
      </c>
      <c r="H85" s="284"/>
      <c r="I85" s="285"/>
      <c r="J85" s="283"/>
      <c r="K85" s="318"/>
      <c r="L85" s="180"/>
      <c r="M85" s="181"/>
      <c r="N85" s="181"/>
      <c r="O85" s="181"/>
      <c r="P85" s="183" t="str">
        <f t="shared" ref="P85" si="47">IF(AND(M85&lt;&gt;"",O85&lt;&gt;""),IF(AND(M85&gt;5, O85&gt;5),"De Atención Inmediata",IF(AND(M85&lt;6, M85&gt;0, O85&gt;5),"De Atención Periódica",IF(AND(M85&gt;5, O85&lt;6, O85&gt;0),"De Seguimiento",IF(AND(M85&lt;6, M85&gt;0, O85&lt;6, O85&gt;0),"Controlado")))),"")</f>
        <v/>
      </c>
      <c r="Q85" s="51"/>
      <c r="R85" s="259"/>
      <c r="S85" s="33" t="s">
        <v>125</v>
      </c>
      <c r="T85" s="32"/>
      <c r="U85" s="126"/>
      <c r="V85" s="136"/>
      <c r="W85" s="136"/>
      <c r="X85" s="136"/>
      <c r="Y85" s="136"/>
      <c r="Z85" s="127" t="str">
        <f t="shared" ref="Z85:Z107" si="48">IF($T85&lt;&gt;"",IF(AND(V85="SI",W85="SI",X85="SI",Y85="SI"),"Suficiente",IF(OR(V85="NO",W85="NO",X85="NO",Y85="NO"),"Deficiente",IF(OR(V85="",W85="",X85="",Y85=""),"Falta Valorar el Control",""))),"")</f>
        <v/>
      </c>
      <c r="AA85" s="179"/>
      <c r="AB85" s="180"/>
      <c r="AC85" s="181"/>
      <c r="AD85" s="181"/>
      <c r="AE85" s="181"/>
      <c r="AF85" s="183" t="str">
        <f t="shared" ref="AF85" si="49">IF(AND(AC85&lt;&gt;"",AE85&lt;&gt;""),IF(AND(AC85&gt;5, AE85&gt;5),"De Atención Inmediata",IF(AND(AC85&lt;6, AC85&gt;0, AE85&gt;5),"De Atención Periódica",IF(AND(AC85&gt;5, AE85&lt;6, AE85&gt;0),"De Seguimiento",IF(AND(AC85&lt;6, AC85&gt;0, AE85&lt;6, AE85&gt;0),"Controlado")))),"")</f>
        <v/>
      </c>
      <c r="AG85" s="280"/>
      <c r="AH85" s="131"/>
      <c r="AI85" s="142"/>
      <c r="AJ85" s="121"/>
      <c r="AK85" s="51"/>
      <c r="AL85" s="178"/>
      <c r="AM85" s="33" t="s">
        <v>125</v>
      </c>
      <c r="AN85" s="32"/>
      <c r="AO85" s="126"/>
      <c r="AP85" s="32"/>
      <c r="AQ85" s="32"/>
      <c r="AR85" s="32"/>
      <c r="AS85" s="32"/>
      <c r="AT85" s="127" t="str">
        <f t="shared" si="45"/>
        <v/>
      </c>
      <c r="AU85" s="179"/>
      <c r="AV85" s="180"/>
      <c r="AW85" s="181"/>
      <c r="AX85" s="181"/>
      <c r="AY85" s="181"/>
      <c r="AZ85" s="182" t="str">
        <f t="shared" ref="AZ85" si="50">IF(AND(AW85&lt;&gt;"",AY85&lt;&gt;""),IF(AND(AW85&gt;5, AY85&gt;5),"De Atención Inmediata",IF(AND(AW85&lt;6, AW85&gt;0, AY85&gt;5),"De Atención Periódica",IF(AND(AW85&gt;5, AY85&lt;6, AY85&gt;0),"De Seguimiento",IF(AND(AW85&lt;6, AW85&gt;0, AY85&lt;6, AY85&gt;0),"Controlado")))),"")</f>
        <v/>
      </c>
      <c r="BA85" s="184"/>
      <c r="BB85" s="131"/>
      <c r="BC85" s="142"/>
      <c r="BD85" s="121"/>
      <c r="BE85" s="51"/>
      <c r="BF85" s="178"/>
      <c r="BG85" s="33" t="s">
        <v>125</v>
      </c>
      <c r="BH85" s="32"/>
      <c r="BI85" s="126"/>
      <c r="BJ85" s="32"/>
      <c r="BK85" s="32"/>
      <c r="BL85" s="32"/>
      <c r="BM85" s="32"/>
      <c r="BN85" s="139" t="str">
        <f t="shared" si="14"/>
        <v/>
      </c>
      <c r="BO85" s="179"/>
      <c r="BP85" s="180"/>
      <c r="BQ85" s="181"/>
      <c r="BR85" s="181"/>
      <c r="BS85" s="181"/>
      <c r="BT85" s="182" t="str">
        <f t="shared" ref="BT85" si="51">IF(AND(BQ85&lt;&gt;"",BS85&lt;&gt;""),IF(AND(BQ85&gt;5, BS85&gt;5),"De Atención Inmediata",IF(AND(BQ85&lt;6, BQ85&gt;0, BS85&gt;5),"De Atención Periódica",IF(AND(BQ85&gt;5, BS85&lt;6, BS85&gt;0),"De Seguimiento",IF(AND(BQ85&lt;6, BQ85&gt;0, BS85&lt;6, BS85&gt;0),"Controlado")))),"")</f>
        <v/>
      </c>
      <c r="BU85" s="184"/>
      <c r="BV85" s="131"/>
      <c r="BW85" s="142"/>
      <c r="BX85" s="121"/>
      <c r="BY85" s="51"/>
      <c r="BZ85" s="178"/>
      <c r="CA85" s="33" t="s">
        <v>125</v>
      </c>
      <c r="CB85" s="32"/>
      <c r="CC85" s="126"/>
      <c r="CD85" s="32"/>
      <c r="CE85" s="32"/>
      <c r="CF85" s="32"/>
      <c r="CG85" s="32"/>
      <c r="CH85" s="139" t="str">
        <f t="shared" si="46"/>
        <v/>
      </c>
      <c r="CI85" s="179"/>
      <c r="CJ85" s="180"/>
      <c r="CK85" s="181"/>
      <c r="CL85" s="181"/>
      <c r="CM85" s="181"/>
      <c r="CN85" s="182" t="str">
        <f t="shared" ref="CN85" si="52">IF(AND(CK85&lt;&gt;"",CM85&lt;&gt;""),IF(AND(CK85&gt;5, CM85&gt;5),"De Atención Inmediata",IF(AND(CK85&lt;6, CK85&gt;0, CM85&gt;5),"De Atención Periódica",IF(AND(CK85&gt;5, CM85&lt;6, CM85&gt;0),"De Seguimiento",IF(AND(CK85&lt;6, CK85&gt;0, CM85&lt;6, CM85&gt;0),"Controlado")))),"")</f>
        <v/>
      </c>
      <c r="CO85" s="184"/>
      <c r="CP85" s="131"/>
      <c r="CQ85" s="142"/>
      <c r="CR85" s="121"/>
      <c r="CS85" s="107"/>
      <c r="CT85" s="107"/>
    </row>
    <row r="86" spans="1:98" s="108" customFormat="1" x14ac:dyDescent="0.25">
      <c r="A86" s="286"/>
      <c r="B86" s="284"/>
      <c r="C86" s="298"/>
      <c r="D86" s="300"/>
      <c r="E86" s="284"/>
      <c r="F86" s="121"/>
      <c r="G86" s="286"/>
      <c r="H86" s="284"/>
      <c r="I86" s="285"/>
      <c r="J86" s="283"/>
      <c r="K86" s="319"/>
      <c r="L86" s="180"/>
      <c r="M86" s="181"/>
      <c r="N86" s="181"/>
      <c r="O86" s="181"/>
      <c r="P86" s="183"/>
      <c r="Q86" s="51"/>
      <c r="R86" s="259"/>
      <c r="S86" s="33" t="s">
        <v>126</v>
      </c>
      <c r="T86" s="32"/>
      <c r="U86" s="126"/>
      <c r="V86" s="136"/>
      <c r="W86" s="136"/>
      <c r="X86" s="136"/>
      <c r="Y86" s="136"/>
      <c r="Z86" s="127" t="str">
        <f t="shared" si="48"/>
        <v/>
      </c>
      <c r="AA86" s="179"/>
      <c r="AB86" s="180"/>
      <c r="AC86" s="181"/>
      <c r="AD86" s="181"/>
      <c r="AE86" s="181"/>
      <c r="AF86" s="183"/>
      <c r="AG86" s="280"/>
      <c r="AH86" s="131"/>
      <c r="AI86" s="142"/>
      <c r="AJ86" s="121"/>
      <c r="AK86" s="51"/>
      <c r="AL86" s="178"/>
      <c r="AM86" s="33" t="s">
        <v>126</v>
      </c>
      <c r="AN86" s="32"/>
      <c r="AO86" s="126"/>
      <c r="AP86" s="32"/>
      <c r="AQ86" s="32"/>
      <c r="AR86" s="32"/>
      <c r="AS86" s="32"/>
      <c r="AT86" s="127" t="str">
        <f t="shared" si="45"/>
        <v/>
      </c>
      <c r="AU86" s="179"/>
      <c r="AV86" s="180"/>
      <c r="AW86" s="181"/>
      <c r="AX86" s="181"/>
      <c r="AY86" s="181"/>
      <c r="AZ86" s="183"/>
      <c r="BA86" s="185"/>
      <c r="BB86" s="131"/>
      <c r="BC86" s="142"/>
      <c r="BD86" s="121"/>
      <c r="BE86" s="51"/>
      <c r="BF86" s="178"/>
      <c r="BG86" s="33" t="s">
        <v>126</v>
      </c>
      <c r="BH86" s="32"/>
      <c r="BI86" s="126"/>
      <c r="BJ86" s="32"/>
      <c r="BK86" s="32"/>
      <c r="BL86" s="32"/>
      <c r="BM86" s="32"/>
      <c r="BN86" s="139" t="str">
        <f t="shared" si="14"/>
        <v/>
      </c>
      <c r="BO86" s="179"/>
      <c r="BP86" s="180"/>
      <c r="BQ86" s="181"/>
      <c r="BR86" s="181"/>
      <c r="BS86" s="181"/>
      <c r="BT86" s="183"/>
      <c r="BU86" s="185"/>
      <c r="BV86" s="131"/>
      <c r="BW86" s="142"/>
      <c r="BX86" s="121"/>
      <c r="BY86" s="51"/>
      <c r="BZ86" s="178"/>
      <c r="CA86" s="33" t="s">
        <v>126</v>
      </c>
      <c r="CB86" s="32"/>
      <c r="CC86" s="126"/>
      <c r="CD86" s="32"/>
      <c r="CE86" s="32"/>
      <c r="CF86" s="32"/>
      <c r="CG86" s="32"/>
      <c r="CH86" s="139" t="str">
        <f t="shared" si="46"/>
        <v/>
      </c>
      <c r="CI86" s="179"/>
      <c r="CJ86" s="180"/>
      <c r="CK86" s="181"/>
      <c r="CL86" s="181"/>
      <c r="CM86" s="181"/>
      <c r="CN86" s="183"/>
      <c r="CO86" s="185"/>
      <c r="CP86" s="131"/>
      <c r="CQ86" s="142"/>
      <c r="CR86" s="121"/>
      <c r="CS86" s="107"/>
      <c r="CT86" s="107"/>
    </row>
    <row r="87" spans="1:98" s="108" customFormat="1" x14ac:dyDescent="0.25">
      <c r="A87" s="286"/>
      <c r="B87" s="284"/>
      <c r="C87" s="298"/>
      <c r="D87" s="300"/>
      <c r="E87" s="284"/>
      <c r="F87" s="121"/>
      <c r="G87" s="286"/>
      <c r="H87" s="284"/>
      <c r="I87" s="285"/>
      <c r="J87" s="283"/>
      <c r="K87" s="319"/>
      <c r="L87" s="180"/>
      <c r="M87" s="181"/>
      <c r="N87" s="181"/>
      <c r="O87" s="181"/>
      <c r="P87" s="183"/>
      <c r="Q87" s="51"/>
      <c r="R87" s="259"/>
      <c r="S87" s="33" t="s">
        <v>127</v>
      </c>
      <c r="T87" s="32"/>
      <c r="U87" s="126"/>
      <c r="V87" s="136"/>
      <c r="W87" s="136"/>
      <c r="X87" s="136"/>
      <c r="Y87" s="136"/>
      <c r="Z87" s="127" t="str">
        <f t="shared" si="48"/>
        <v/>
      </c>
      <c r="AA87" s="179"/>
      <c r="AB87" s="180"/>
      <c r="AC87" s="181"/>
      <c r="AD87" s="181"/>
      <c r="AE87" s="181"/>
      <c r="AF87" s="183"/>
      <c r="AG87" s="280"/>
      <c r="AH87" s="131"/>
      <c r="AI87" s="142"/>
      <c r="AJ87" s="121"/>
      <c r="AK87" s="51"/>
      <c r="AL87" s="178"/>
      <c r="AM87" s="33" t="s">
        <v>127</v>
      </c>
      <c r="AN87" s="32"/>
      <c r="AO87" s="126"/>
      <c r="AP87" s="32"/>
      <c r="AQ87" s="32"/>
      <c r="AR87" s="32"/>
      <c r="AS87" s="32"/>
      <c r="AT87" s="127" t="str">
        <f t="shared" si="45"/>
        <v/>
      </c>
      <c r="AU87" s="179"/>
      <c r="AV87" s="180"/>
      <c r="AW87" s="181"/>
      <c r="AX87" s="181"/>
      <c r="AY87" s="181"/>
      <c r="AZ87" s="183"/>
      <c r="BA87" s="185"/>
      <c r="BB87" s="131"/>
      <c r="BC87" s="142"/>
      <c r="BD87" s="121"/>
      <c r="BE87" s="51"/>
      <c r="BF87" s="178"/>
      <c r="BG87" s="33" t="s">
        <v>127</v>
      </c>
      <c r="BH87" s="32"/>
      <c r="BI87" s="126"/>
      <c r="BJ87" s="32"/>
      <c r="BK87" s="32"/>
      <c r="BL87" s="32"/>
      <c r="BM87" s="32"/>
      <c r="BN87" s="139" t="str">
        <f t="shared" si="14"/>
        <v/>
      </c>
      <c r="BO87" s="179"/>
      <c r="BP87" s="180"/>
      <c r="BQ87" s="181"/>
      <c r="BR87" s="181"/>
      <c r="BS87" s="181"/>
      <c r="BT87" s="183"/>
      <c r="BU87" s="185"/>
      <c r="BV87" s="131"/>
      <c r="BW87" s="142"/>
      <c r="BX87" s="121"/>
      <c r="BY87" s="51"/>
      <c r="BZ87" s="178"/>
      <c r="CA87" s="33" t="s">
        <v>127</v>
      </c>
      <c r="CB87" s="32"/>
      <c r="CC87" s="126"/>
      <c r="CD87" s="32"/>
      <c r="CE87" s="32"/>
      <c r="CF87" s="32"/>
      <c r="CG87" s="32"/>
      <c r="CH87" s="139" t="str">
        <f t="shared" si="46"/>
        <v/>
      </c>
      <c r="CI87" s="179"/>
      <c r="CJ87" s="180"/>
      <c r="CK87" s="181"/>
      <c r="CL87" s="181"/>
      <c r="CM87" s="181"/>
      <c r="CN87" s="183"/>
      <c r="CO87" s="185"/>
      <c r="CP87" s="131"/>
      <c r="CQ87" s="142"/>
      <c r="CR87" s="121"/>
      <c r="CS87" s="107"/>
      <c r="CT87" s="107"/>
    </row>
    <row r="88" spans="1:98" s="108" customFormat="1" x14ac:dyDescent="0.25">
      <c r="A88" s="286"/>
      <c r="B88" s="284"/>
      <c r="C88" s="298"/>
      <c r="D88" s="300"/>
      <c r="E88" s="284"/>
      <c r="F88" s="121"/>
      <c r="G88" s="286" t="b">
        <f>IF(H88&lt;&gt;"",(9.1+".1"))</f>
        <v>0</v>
      </c>
      <c r="H88" s="284"/>
      <c r="I88" s="285"/>
      <c r="J88" s="283"/>
      <c r="K88" s="319"/>
      <c r="L88" s="180"/>
      <c r="M88" s="181"/>
      <c r="N88" s="181"/>
      <c r="O88" s="181"/>
      <c r="P88" s="183"/>
      <c r="Q88" s="51"/>
      <c r="R88" s="259"/>
      <c r="S88" s="33" t="s">
        <v>128</v>
      </c>
      <c r="T88" s="32"/>
      <c r="U88" s="126"/>
      <c r="V88" s="136"/>
      <c r="W88" s="136"/>
      <c r="X88" s="136"/>
      <c r="Y88" s="136"/>
      <c r="Z88" s="127" t="str">
        <f t="shared" si="48"/>
        <v/>
      </c>
      <c r="AA88" s="179"/>
      <c r="AB88" s="180"/>
      <c r="AC88" s="181"/>
      <c r="AD88" s="181"/>
      <c r="AE88" s="181"/>
      <c r="AF88" s="183"/>
      <c r="AG88" s="280"/>
      <c r="AH88" s="131"/>
      <c r="AI88" s="142"/>
      <c r="AJ88" s="121"/>
      <c r="AK88" s="51"/>
      <c r="AL88" s="178"/>
      <c r="AM88" s="33" t="s">
        <v>128</v>
      </c>
      <c r="AN88" s="32"/>
      <c r="AO88" s="126"/>
      <c r="AP88" s="32"/>
      <c r="AQ88" s="32"/>
      <c r="AR88" s="32"/>
      <c r="AS88" s="32"/>
      <c r="AT88" s="127" t="str">
        <f t="shared" si="45"/>
        <v/>
      </c>
      <c r="AU88" s="179"/>
      <c r="AV88" s="180"/>
      <c r="AW88" s="181"/>
      <c r="AX88" s="181"/>
      <c r="AY88" s="181"/>
      <c r="AZ88" s="183"/>
      <c r="BA88" s="184"/>
      <c r="BB88" s="131"/>
      <c r="BC88" s="142"/>
      <c r="BD88" s="121"/>
      <c r="BE88" s="51"/>
      <c r="BF88" s="178"/>
      <c r="BG88" s="33" t="s">
        <v>128</v>
      </c>
      <c r="BH88" s="32"/>
      <c r="BI88" s="126"/>
      <c r="BJ88" s="32"/>
      <c r="BK88" s="32"/>
      <c r="BL88" s="32"/>
      <c r="BM88" s="32"/>
      <c r="BN88" s="139" t="str">
        <f t="shared" si="14"/>
        <v/>
      </c>
      <c r="BO88" s="179"/>
      <c r="BP88" s="180"/>
      <c r="BQ88" s="181"/>
      <c r="BR88" s="181"/>
      <c r="BS88" s="181"/>
      <c r="BT88" s="183"/>
      <c r="BU88" s="184"/>
      <c r="BV88" s="131"/>
      <c r="BW88" s="142"/>
      <c r="BX88" s="121"/>
      <c r="BY88" s="51"/>
      <c r="BZ88" s="178"/>
      <c r="CA88" s="33" t="s">
        <v>128</v>
      </c>
      <c r="CB88" s="32"/>
      <c r="CC88" s="126"/>
      <c r="CD88" s="32"/>
      <c r="CE88" s="32"/>
      <c r="CF88" s="32"/>
      <c r="CG88" s="32"/>
      <c r="CH88" s="139" t="str">
        <f t="shared" si="46"/>
        <v/>
      </c>
      <c r="CI88" s="179"/>
      <c r="CJ88" s="180"/>
      <c r="CK88" s="181"/>
      <c r="CL88" s="181"/>
      <c r="CM88" s="181"/>
      <c r="CN88" s="183"/>
      <c r="CO88" s="184"/>
      <c r="CP88" s="131"/>
      <c r="CQ88" s="142"/>
      <c r="CR88" s="121"/>
      <c r="CS88" s="107"/>
      <c r="CT88" s="107"/>
    </row>
    <row r="89" spans="1:98" s="108" customFormat="1" x14ac:dyDescent="0.25">
      <c r="A89" s="286"/>
      <c r="B89" s="284"/>
      <c r="C89" s="298"/>
      <c r="D89" s="300"/>
      <c r="E89" s="284"/>
      <c r="F89" s="121"/>
      <c r="G89" s="286"/>
      <c r="H89" s="284"/>
      <c r="I89" s="285"/>
      <c r="J89" s="283"/>
      <c r="K89" s="319"/>
      <c r="L89" s="180"/>
      <c r="M89" s="181"/>
      <c r="N89" s="181"/>
      <c r="O89" s="181"/>
      <c r="P89" s="183"/>
      <c r="Q89" s="51"/>
      <c r="R89" s="259"/>
      <c r="S89" s="33" t="s">
        <v>129</v>
      </c>
      <c r="T89" s="32"/>
      <c r="U89" s="126"/>
      <c r="V89" s="136"/>
      <c r="W89" s="136"/>
      <c r="X89" s="136"/>
      <c r="Y89" s="136"/>
      <c r="Z89" s="127" t="str">
        <f t="shared" si="48"/>
        <v/>
      </c>
      <c r="AA89" s="179"/>
      <c r="AB89" s="180"/>
      <c r="AC89" s="181"/>
      <c r="AD89" s="181"/>
      <c r="AE89" s="181"/>
      <c r="AF89" s="183"/>
      <c r="AG89" s="280"/>
      <c r="AH89" s="131"/>
      <c r="AI89" s="142"/>
      <c r="AJ89" s="121"/>
      <c r="AK89" s="51"/>
      <c r="AL89" s="178"/>
      <c r="AM89" s="33" t="s">
        <v>129</v>
      </c>
      <c r="AN89" s="32"/>
      <c r="AO89" s="126"/>
      <c r="AP89" s="32"/>
      <c r="AQ89" s="32"/>
      <c r="AR89" s="32"/>
      <c r="AS89" s="32"/>
      <c r="AT89" s="127" t="str">
        <f t="shared" si="45"/>
        <v/>
      </c>
      <c r="AU89" s="179"/>
      <c r="AV89" s="180"/>
      <c r="AW89" s="181"/>
      <c r="AX89" s="181"/>
      <c r="AY89" s="181"/>
      <c r="AZ89" s="183"/>
      <c r="BA89" s="185"/>
      <c r="BB89" s="131"/>
      <c r="BC89" s="142"/>
      <c r="BD89" s="121"/>
      <c r="BE89" s="51"/>
      <c r="BF89" s="178"/>
      <c r="BG89" s="33" t="s">
        <v>129</v>
      </c>
      <c r="BH89" s="32"/>
      <c r="BI89" s="126"/>
      <c r="BJ89" s="32"/>
      <c r="BK89" s="32"/>
      <c r="BL89" s="32"/>
      <c r="BM89" s="32"/>
      <c r="BN89" s="139" t="str">
        <f t="shared" si="14"/>
        <v/>
      </c>
      <c r="BO89" s="179"/>
      <c r="BP89" s="180"/>
      <c r="BQ89" s="181"/>
      <c r="BR89" s="181"/>
      <c r="BS89" s="181"/>
      <c r="BT89" s="183"/>
      <c r="BU89" s="185"/>
      <c r="BV89" s="131"/>
      <c r="BW89" s="142"/>
      <c r="BX89" s="121"/>
      <c r="BY89" s="51"/>
      <c r="BZ89" s="178"/>
      <c r="CA89" s="33" t="s">
        <v>129</v>
      </c>
      <c r="CB89" s="32"/>
      <c r="CC89" s="126"/>
      <c r="CD89" s="32"/>
      <c r="CE89" s="32"/>
      <c r="CF89" s="32"/>
      <c r="CG89" s="32"/>
      <c r="CH89" s="139" t="str">
        <f t="shared" si="46"/>
        <v/>
      </c>
      <c r="CI89" s="179"/>
      <c r="CJ89" s="180"/>
      <c r="CK89" s="181"/>
      <c r="CL89" s="181"/>
      <c r="CM89" s="181"/>
      <c r="CN89" s="183"/>
      <c r="CO89" s="185"/>
      <c r="CP89" s="131"/>
      <c r="CQ89" s="142"/>
      <c r="CR89" s="121"/>
      <c r="CS89" s="107"/>
      <c r="CT89" s="107"/>
    </row>
    <row r="90" spans="1:98" s="108" customFormat="1" x14ac:dyDescent="0.25">
      <c r="A90" s="286"/>
      <c r="B90" s="284"/>
      <c r="C90" s="298"/>
      <c r="D90" s="300"/>
      <c r="E90" s="284"/>
      <c r="F90" s="121"/>
      <c r="G90" s="286"/>
      <c r="H90" s="284"/>
      <c r="I90" s="285"/>
      <c r="J90" s="283"/>
      <c r="K90" s="319"/>
      <c r="L90" s="180"/>
      <c r="M90" s="181"/>
      <c r="N90" s="181"/>
      <c r="O90" s="181"/>
      <c r="P90" s="183"/>
      <c r="Q90" s="51"/>
      <c r="R90" s="259"/>
      <c r="S90" s="33" t="s">
        <v>130</v>
      </c>
      <c r="T90" s="32"/>
      <c r="U90" s="126"/>
      <c r="V90" s="136"/>
      <c r="W90" s="136"/>
      <c r="X90" s="136"/>
      <c r="Y90" s="136"/>
      <c r="Z90" s="127" t="str">
        <f t="shared" si="48"/>
        <v/>
      </c>
      <c r="AA90" s="179"/>
      <c r="AB90" s="180"/>
      <c r="AC90" s="181"/>
      <c r="AD90" s="181"/>
      <c r="AE90" s="181"/>
      <c r="AF90" s="183"/>
      <c r="AG90" s="280"/>
      <c r="AH90" s="131"/>
      <c r="AI90" s="142"/>
      <c r="AJ90" s="121"/>
      <c r="AK90" s="51"/>
      <c r="AL90" s="178"/>
      <c r="AM90" s="33" t="s">
        <v>130</v>
      </c>
      <c r="AN90" s="32"/>
      <c r="AO90" s="126"/>
      <c r="AP90" s="32"/>
      <c r="AQ90" s="32"/>
      <c r="AR90" s="32"/>
      <c r="AS90" s="32"/>
      <c r="AT90" s="127" t="str">
        <f t="shared" si="45"/>
        <v/>
      </c>
      <c r="AU90" s="179"/>
      <c r="AV90" s="180"/>
      <c r="AW90" s="181"/>
      <c r="AX90" s="181"/>
      <c r="AY90" s="181"/>
      <c r="AZ90" s="183"/>
      <c r="BA90" s="185"/>
      <c r="BB90" s="131"/>
      <c r="BC90" s="142"/>
      <c r="BD90" s="121"/>
      <c r="BE90" s="51"/>
      <c r="BF90" s="178"/>
      <c r="BG90" s="33" t="s">
        <v>130</v>
      </c>
      <c r="BH90" s="32"/>
      <c r="BI90" s="126"/>
      <c r="BJ90" s="32"/>
      <c r="BK90" s="32"/>
      <c r="BL90" s="32"/>
      <c r="BM90" s="32"/>
      <c r="BN90" s="139" t="str">
        <f t="shared" si="14"/>
        <v/>
      </c>
      <c r="BO90" s="179"/>
      <c r="BP90" s="180"/>
      <c r="BQ90" s="181"/>
      <c r="BR90" s="181"/>
      <c r="BS90" s="181"/>
      <c r="BT90" s="183"/>
      <c r="BU90" s="185"/>
      <c r="BV90" s="131"/>
      <c r="BW90" s="142"/>
      <c r="BX90" s="121"/>
      <c r="BY90" s="51"/>
      <c r="BZ90" s="178"/>
      <c r="CA90" s="33" t="s">
        <v>130</v>
      </c>
      <c r="CB90" s="32"/>
      <c r="CC90" s="126"/>
      <c r="CD90" s="32"/>
      <c r="CE90" s="32"/>
      <c r="CF90" s="32"/>
      <c r="CG90" s="32"/>
      <c r="CH90" s="139" t="str">
        <f t="shared" si="46"/>
        <v/>
      </c>
      <c r="CI90" s="179"/>
      <c r="CJ90" s="180"/>
      <c r="CK90" s="181"/>
      <c r="CL90" s="181"/>
      <c r="CM90" s="181"/>
      <c r="CN90" s="183"/>
      <c r="CO90" s="185"/>
      <c r="CP90" s="131"/>
      <c r="CQ90" s="142"/>
      <c r="CR90" s="121"/>
      <c r="CS90" s="107"/>
      <c r="CT90" s="107"/>
    </row>
    <row r="91" spans="1:98" s="108" customFormat="1" x14ac:dyDescent="0.25">
      <c r="A91" s="286"/>
      <c r="B91" s="284"/>
      <c r="C91" s="298"/>
      <c r="D91" s="300"/>
      <c r="E91" s="284"/>
      <c r="F91" s="121"/>
      <c r="G91" s="286" t="b">
        <f>IF(H91&lt;&gt;"",(9.1+".2"))</f>
        <v>0</v>
      </c>
      <c r="H91" s="284"/>
      <c r="I91" s="285"/>
      <c r="J91" s="283"/>
      <c r="K91" s="319"/>
      <c r="L91" s="180"/>
      <c r="M91" s="181"/>
      <c r="N91" s="181"/>
      <c r="O91" s="181"/>
      <c r="P91" s="183"/>
      <c r="Q91" s="51"/>
      <c r="R91" s="259"/>
      <c r="S91" s="33" t="s">
        <v>131</v>
      </c>
      <c r="T91" s="32"/>
      <c r="U91" s="126"/>
      <c r="V91" s="136"/>
      <c r="W91" s="136"/>
      <c r="X91" s="136"/>
      <c r="Y91" s="136"/>
      <c r="Z91" s="127" t="str">
        <f t="shared" si="48"/>
        <v/>
      </c>
      <c r="AA91" s="179"/>
      <c r="AB91" s="180"/>
      <c r="AC91" s="181"/>
      <c r="AD91" s="181"/>
      <c r="AE91" s="181"/>
      <c r="AF91" s="183"/>
      <c r="AG91" s="280"/>
      <c r="AH91" s="131"/>
      <c r="AI91" s="142"/>
      <c r="AJ91" s="121"/>
      <c r="AK91" s="51"/>
      <c r="AL91" s="178"/>
      <c r="AM91" s="33" t="s">
        <v>131</v>
      </c>
      <c r="AN91" s="32"/>
      <c r="AO91" s="126"/>
      <c r="AP91" s="32"/>
      <c r="AQ91" s="32"/>
      <c r="AR91" s="32"/>
      <c r="AS91" s="32"/>
      <c r="AT91" s="127" t="str">
        <f t="shared" si="45"/>
        <v/>
      </c>
      <c r="AU91" s="179"/>
      <c r="AV91" s="180"/>
      <c r="AW91" s="181"/>
      <c r="AX91" s="181"/>
      <c r="AY91" s="181"/>
      <c r="AZ91" s="183"/>
      <c r="BA91" s="184"/>
      <c r="BB91" s="131"/>
      <c r="BC91" s="142"/>
      <c r="BD91" s="121"/>
      <c r="BE91" s="51"/>
      <c r="BF91" s="178"/>
      <c r="BG91" s="33" t="s">
        <v>131</v>
      </c>
      <c r="BH91" s="32"/>
      <c r="BI91" s="126"/>
      <c r="BJ91" s="32"/>
      <c r="BK91" s="32"/>
      <c r="BL91" s="32"/>
      <c r="BM91" s="32"/>
      <c r="BN91" s="139" t="str">
        <f t="shared" si="14"/>
        <v/>
      </c>
      <c r="BO91" s="179"/>
      <c r="BP91" s="180"/>
      <c r="BQ91" s="181"/>
      <c r="BR91" s="181"/>
      <c r="BS91" s="181"/>
      <c r="BT91" s="183"/>
      <c r="BU91" s="184"/>
      <c r="BV91" s="131"/>
      <c r="BW91" s="142"/>
      <c r="BX91" s="121"/>
      <c r="BY91" s="51"/>
      <c r="BZ91" s="178"/>
      <c r="CA91" s="33" t="s">
        <v>131</v>
      </c>
      <c r="CB91" s="32"/>
      <c r="CC91" s="126"/>
      <c r="CD91" s="32"/>
      <c r="CE91" s="32"/>
      <c r="CF91" s="32"/>
      <c r="CG91" s="32"/>
      <c r="CH91" s="139" t="str">
        <f t="shared" si="46"/>
        <v/>
      </c>
      <c r="CI91" s="179"/>
      <c r="CJ91" s="180"/>
      <c r="CK91" s="181"/>
      <c r="CL91" s="181"/>
      <c r="CM91" s="181"/>
      <c r="CN91" s="183"/>
      <c r="CO91" s="184"/>
      <c r="CP91" s="131"/>
      <c r="CQ91" s="142"/>
      <c r="CR91" s="121"/>
      <c r="CS91" s="107"/>
      <c r="CT91" s="107"/>
    </row>
    <row r="92" spans="1:98" s="108" customFormat="1" x14ac:dyDescent="0.25">
      <c r="A92" s="286"/>
      <c r="B92" s="284"/>
      <c r="C92" s="298"/>
      <c r="D92" s="300"/>
      <c r="E92" s="284"/>
      <c r="F92" s="121"/>
      <c r="G92" s="286"/>
      <c r="H92" s="284"/>
      <c r="I92" s="285"/>
      <c r="J92" s="283"/>
      <c r="K92" s="319"/>
      <c r="L92" s="180"/>
      <c r="M92" s="181"/>
      <c r="N92" s="181"/>
      <c r="O92" s="181"/>
      <c r="P92" s="183"/>
      <c r="Q92" s="51"/>
      <c r="R92" s="259"/>
      <c r="S92" s="33" t="s">
        <v>132</v>
      </c>
      <c r="T92" s="32"/>
      <c r="U92" s="126"/>
      <c r="V92" s="136"/>
      <c r="W92" s="136"/>
      <c r="X92" s="136"/>
      <c r="Y92" s="136"/>
      <c r="Z92" s="127" t="str">
        <f t="shared" si="48"/>
        <v/>
      </c>
      <c r="AA92" s="179"/>
      <c r="AB92" s="180"/>
      <c r="AC92" s="181"/>
      <c r="AD92" s="181"/>
      <c r="AE92" s="181"/>
      <c r="AF92" s="183"/>
      <c r="AG92" s="280"/>
      <c r="AH92" s="131"/>
      <c r="AI92" s="142"/>
      <c r="AJ92" s="121"/>
      <c r="AK92" s="51"/>
      <c r="AL92" s="178"/>
      <c r="AM92" s="33" t="s">
        <v>132</v>
      </c>
      <c r="AN92" s="32"/>
      <c r="AO92" s="126"/>
      <c r="AP92" s="32"/>
      <c r="AQ92" s="32"/>
      <c r="AR92" s="32"/>
      <c r="AS92" s="32"/>
      <c r="AT92" s="127" t="str">
        <f t="shared" si="45"/>
        <v/>
      </c>
      <c r="AU92" s="179"/>
      <c r="AV92" s="180"/>
      <c r="AW92" s="181"/>
      <c r="AX92" s="181"/>
      <c r="AY92" s="181"/>
      <c r="AZ92" s="183"/>
      <c r="BA92" s="185"/>
      <c r="BB92" s="131"/>
      <c r="BC92" s="142"/>
      <c r="BD92" s="121"/>
      <c r="BE92" s="51"/>
      <c r="BF92" s="178"/>
      <c r="BG92" s="33" t="s">
        <v>132</v>
      </c>
      <c r="BH92" s="32"/>
      <c r="BI92" s="126"/>
      <c r="BJ92" s="32"/>
      <c r="BK92" s="32"/>
      <c r="BL92" s="32"/>
      <c r="BM92" s="32"/>
      <c r="BN92" s="139" t="str">
        <f t="shared" si="14"/>
        <v/>
      </c>
      <c r="BO92" s="179"/>
      <c r="BP92" s="180"/>
      <c r="BQ92" s="181"/>
      <c r="BR92" s="181"/>
      <c r="BS92" s="181"/>
      <c r="BT92" s="183"/>
      <c r="BU92" s="185"/>
      <c r="BV92" s="131"/>
      <c r="BW92" s="142"/>
      <c r="BX92" s="121"/>
      <c r="BY92" s="51"/>
      <c r="BZ92" s="178"/>
      <c r="CA92" s="33" t="s">
        <v>132</v>
      </c>
      <c r="CB92" s="32"/>
      <c r="CC92" s="126"/>
      <c r="CD92" s="32"/>
      <c r="CE92" s="32"/>
      <c r="CF92" s="32"/>
      <c r="CG92" s="32"/>
      <c r="CH92" s="139" t="str">
        <f t="shared" si="46"/>
        <v/>
      </c>
      <c r="CI92" s="179"/>
      <c r="CJ92" s="180"/>
      <c r="CK92" s="181"/>
      <c r="CL92" s="181"/>
      <c r="CM92" s="181"/>
      <c r="CN92" s="183"/>
      <c r="CO92" s="185"/>
      <c r="CP92" s="131"/>
      <c r="CQ92" s="142"/>
      <c r="CR92" s="121"/>
      <c r="CS92" s="107"/>
      <c r="CT92" s="107"/>
    </row>
    <row r="93" spans="1:98" s="108" customFormat="1" x14ac:dyDescent="0.25">
      <c r="A93" s="286"/>
      <c r="B93" s="284"/>
      <c r="C93" s="298"/>
      <c r="D93" s="300"/>
      <c r="E93" s="284"/>
      <c r="F93" s="121"/>
      <c r="G93" s="286"/>
      <c r="H93" s="284"/>
      <c r="I93" s="285"/>
      <c r="J93" s="283"/>
      <c r="K93" s="320"/>
      <c r="L93" s="180"/>
      <c r="M93" s="181"/>
      <c r="N93" s="181"/>
      <c r="O93" s="181"/>
      <c r="P93" s="183"/>
      <c r="Q93" s="51"/>
      <c r="R93" s="259"/>
      <c r="S93" s="33" t="s">
        <v>133</v>
      </c>
      <c r="T93" s="32"/>
      <c r="U93" s="126"/>
      <c r="V93" s="136"/>
      <c r="W93" s="136"/>
      <c r="X93" s="136"/>
      <c r="Y93" s="136"/>
      <c r="Z93" s="127" t="str">
        <f t="shared" si="48"/>
        <v/>
      </c>
      <c r="AA93" s="179"/>
      <c r="AB93" s="180"/>
      <c r="AC93" s="181"/>
      <c r="AD93" s="181"/>
      <c r="AE93" s="181"/>
      <c r="AF93" s="183"/>
      <c r="AG93" s="280"/>
      <c r="AH93" s="131"/>
      <c r="AI93" s="142"/>
      <c r="AJ93" s="121"/>
      <c r="AK93" s="51"/>
      <c r="AL93" s="178"/>
      <c r="AM93" s="33" t="s">
        <v>133</v>
      </c>
      <c r="AN93" s="32"/>
      <c r="AO93" s="126"/>
      <c r="AP93" s="32"/>
      <c r="AQ93" s="32"/>
      <c r="AR93" s="32"/>
      <c r="AS93" s="32"/>
      <c r="AT93" s="127" t="str">
        <f t="shared" si="45"/>
        <v/>
      </c>
      <c r="AU93" s="179"/>
      <c r="AV93" s="180"/>
      <c r="AW93" s="181"/>
      <c r="AX93" s="181"/>
      <c r="AY93" s="181"/>
      <c r="AZ93" s="183"/>
      <c r="BA93" s="185"/>
      <c r="BB93" s="131"/>
      <c r="BC93" s="142"/>
      <c r="BD93" s="121"/>
      <c r="BE93" s="51"/>
      <c r="BF93" s="178"/>
      <c r="BG93" s="33" t="s">
        <v>133</v>
      </c>
      <c r="BH93" s="32"/>
      <c r="BI93" s="126"/>
      <c r="BJ93" s="32"/>
      <c r="BK93" s="32"/>
      <c r="BL93" s="32"/>
      <c r="BM93" s="32"/>
      <c r="BN93" s="139" t="str">
        <f t="shared" si="14"/>
        <v/>
      </c>
      <c r="BO93" s="179"/>
      <c r="BP93" s="180"/>
      <c r="BQ93" s="181"/>
      <c r="BR93" s="181"/>
      <c r="BS93" s="181"/>
      <c r="BT93" s="183"/>
      <c r="BU93" s="185"/>
      <c r="BV93" s="131"/>
      <c r="BW93" s="142"/>
      <c r="BX93" s="121"/>
      <c r="BY93" s="51"/>
      <c r="BZ93" s="178"/>
      <c r="CA93" s="33" t="s">
        <v>133</v>
      </c>
      <c r="CB93" s="32"/>
      <c r="CC93" s="126"/>
      <c r="CD93" s="32"/>
      <c r="CE93" s="32"/>
      <c r="CF93" s="32"/>
      <c r="CG93" s="32"/>
      <c r="CH93" s="139" t="str">
        <f t="shared" si="46"/>
        <v/>
      </c>
      <c r="CI93" s="179"/>
      <c r="CJ93" s="180"/>
      <c r="CK93" s="181"/>
      <c r="CL93" s="181"/>
      <c r="CM93" s="181"/>
      <c r="CN93" s="183"/>
      <c r="CO93" s="185"/>
      <c r="CP93" s="131"/>
      <c r="CQ93" s="142"/>
      <c r="CR93" s="121"/>
      <c r="CS93" s="107"/>
      <c r="CT93" s="107"/>
    </row>
    <row r="94" spans="1:98" s="108" customFormat="1" x14ac:dyDescent="0.25">
      <c r="A94" s="277" t="b">
        <f>IF(D94&lt;&gt;"",'Información General'!$D$12&amp;"_"&amp;1+"9")</f>
        <v>0</v>
      </c>
      <c r="B94" s="278"/>
      <c r="C94" s="302" t="b">
        <f>IF(AND(B94&lt;&gt;""),IF(AND(B94="I. Calidad Educativa"),'Ejes Rectores'!$B$6,IF(AND(B94="II. Investigación y Posgrado"),'Ejes Rectores'!$B$7,IF(AND(B94="III. Gestión y Gobierno"),'Ejes Rectores'!$B$8,IF(AND(B94="IV. Vinculación Difusión y Extensión de la Cultura"),'Ejes Rectores'!$B$9,IF(AND(B94="V. Internacionalización"),'Ejes Rectores'!$B$10,IF(AND(B94="VI. Responsabilidad Social Universitaria"),'Ejes Rectores'!$B$11)))))))</f>
        <v>0</v>
      </c>
      <c r="D94" s="303"/>
      <c r="E94" s="278"/>
      <c r="F94" s="122"/>
      <c r="G94" s="277" t="b">
        <f>IF(H94&lt;&gt;"",(10.1+"0"))</f>
        <v>0</v>
      </c>
      <c r="H94" s="278"/>
      <c r="I94" s="260"/>
      <c r="J94" s="261"/>
      <c r="K94" s="315"/>
      <c r="L94" s="188"/>
      <c r="M94" s="189"/>
      <c r="N94" s="189"/>
      <c r="O94" s="189"/>
      <c r="P94" s="191" t="str">
        <f t="shared" ref="P94" si="53">IF(AND(M94&lt;&gt;"",O94&lt;&gt;""),IF(AND(M94&gt;5, O94&gt;5),"De Atención Inmediata",IF(AND(M94&lt;6, M94&gt;0, O94&gt;5),"De Atención Periódica",IF(AND(M94&gt;5, O94&lt;6, O94&gt;0),"De Seguimiento",IF(AND(M94&lt;6, M94&gt;0, O94&lt;6, O94&gt;0),"Controlado")))),"")</f>
        <v/>
      </c>
      <c r="Q94" s="51"/>
      <c r="R94" s="258"/>
      <c r="S94" s="33" t="s">
        <v>134</v>
      </c>
      <c r="T94" s="32"/>
      <c r="U94" s="126"/>
      <c r="V94" s="136"/>
      <c r="W94" s="136"/>
      <c r="X94" s="136"/>
      <c r="Y94" s="136"/>
      <c r="Z94" s="127" t="str">
        <f t="shared" si="48"/>
        <v/>
      </c>
      <c r="AA94" s="187"/>
      <c r="AB94" s="188"/>
      <c r="AC94" s="189"/>
      <c r="AD94" s="189"/>
      <c r="AE94" s="189"/>
      <c r="AF94" s="191" t="str">
        <f t="shared" ref="AF94" si="54">IF(AND(AC94&lt;&gt;"",AE94&lt;&gt;""),IF(AND(AC94&gt;5, AE94&gt;5),"De Atención Inmediata",IF(AND(AC94&lt;6, AC94&gt;0, AE94&gt;5),"De Atención Periódica",IF(AND(AC94&gt;5, AE94&lt;6, AE94&gt;0),"De Seguimiento",IF(AND(AC94&lt;6, AC94&gt;0, AE94&lt;6, AE94&gt;0),"Controlado")))),"")</f>
        <v/>
      </c>
      <c r="AG94" s="199"/>
      <c r="AH94" s="132"/>
      <c r="AI94" s="143"/>
      <c r="AJ94" s="122"/>
      <c r="AK94" s="51"/>
      <c r="AL94" s="186"/>
      <c r="AM94" s="33" t="s">
        <v>134</v>
      </c>
      <c r="AN94" s="32"/>
      <c r="AO94" s="126"/>
      <c r="AP94" s="32"/>
      <c r="AQ94" s="32"/>
      <c r="AR94" s="32"/>
      <c r="AS94" s="32"/>
      <c r="AT94" s="127" t="str">
        <f t="shared" si="45"/>
        <v/>
      </c>
      <c r="AU94" s="187"/>
      <c r="AV94" s="188"/>
      <c r="AW94" s="189"/>
      <c r="AX94" s="189"/>
      <c r="AY94" s="189"/>
      <c r="AZ94" s="190" t="str">
        <f t="shared" ref="AZ94" si="55">IF(AND(AW94&lt;&gt;"",AY94&lt;&gt;""),IF(AND(AW94&gt;5, AY94&gt;5),"De Atención Inmediata",IF(AND(AW94&lt;6, AW94&gt;0, AY94&gt;5),"De Atención Periódica",IF(AND(AW94&gt;5, AY94&lt;6, AY94&gt;0),"De Seguimiento",IF(AND(AW94&lt;6, AW94&gt;0, AY94&lt;6, AY94&gt;0),"Controlado")))),"")</f>
        <v/>
      </c>
      <c r="BA94" s="192"/>
      <c r="BB94" s="132"/>
      <c r="BC94" s="143"/>
      <c r="BD94" s="122"/>
      <c r="BE94" s="51"/>
      <c r="BF94" s="186"/>
      <c r="BG94" s="33" t="s">
        <v>134</v>
      </c>
      <c r="BH94" s="32"/>
      <c r="BI94" s="126"/>
      <c r="BJ94" s="32"/>
      <c r="BK94" s="32"/>
      <c r="BL94" s="32"/>
      <c r="BM94" s="32"/>
      <c r="BN94" s="139" t="str">
        <f t="shared" si="14"/>
        <v/>
      </c>
      <c r="BO94" s="187"/>
      <c r="BP94" s="188"/>
      <c r="BQ94" s="189"/>
      <c r="BR94" s="189"/>
      <c r="BS94" s="189"/>
      <c r="BT94" s="190" t="str">
        <f t="shared" ref="BT94" si="56">IF(AND(BQ94&lt;&gt;"",BS94&lt;&gt;""),IF(AND(BQ94&gt;5, BS94&gt;5),"De Atención Inmediata",IF(AND(BQ94&lt;6, BQ94&gt;0, BS94&gt;5),"De Atención Periódica",IF(AND(BQ94&gt;5, BS94&lt;6, BS94&gt;0),"De Seguimiento",IF(AND(BQ94&lt;6, BQ94&gt;0, BS94&lt;6, BS94&gt;0),"Controlado")))),"")</f>
        <v/>
      </c>
      <c r="BU94" s="192"/>
      <c r="BV94" s="132"/>
      <c r="BW94" s="143"/>
      <c r="BX94" s="122"/>
      <c r="BY94" s="51"/>
      <c r="BZ94" s="186"/>
      <c r="CA94" s="33" t="s">
        <v>134</v>
      </c>
      <c r="CB94" s="32"/>
      <c r="CC94" s="126"/>
      <c r="CD94" s="32"/>
      <c r="CE94" s="32"/>
      <c r="CF94" s="32"/>
      <c r="CG94" s="32"/>
      <c r="CH94" s="139" t="str">
        <f t="shared" si="46"/>
        <v/>
      </c>
      <c r="CI94" s="187"/>
      <c r="CJ94" s="188"/>
      <c r="CK94" s="189"/>
      <c r="CL94" s="189"/>
      <c r="CM94" s="189"/>
      <c r="CN94" s="190" t="str">
        <f t="shared" ref="CN94" si="57">IF(AND(CK94&lt;&gt;"",CM94&lt;&gt;""),IF(AND(CK94&gt;5, CM94&gt;5),"De Atención Inmediata",IF(AND(CK94&lt;6, CK94&gt;0, CM94&gt;5),"De Atención Periódica",IF(AND(CK94&gt;5, CM94&lt;6, CM94&gt;0),"De Seguimiento",IF(AND(CK94&lt;6, CK94&gt;0, CM94&lt;6, CM94&gt;0),"Controlado")))),"")</f>
        <v/>
      </c>
      <c r="CO94" s="192"/>
      <c r="CP94" s="132"/>
      <c r="CQ94" s="143"/>
      <c r="CR94" s="122"/>
      <c r="CS94" s="107"/>
      <c r="CT94" s="107"/>
    </row>
    <row r="95" spans="1:98" s="108" customFormat="1" x14ac:dyDescent="0.25">
      <c r="A95" s="277"/>
      <c r="B95" s="278"/>
      <c r="C95" s="302"/>
      <c r="D95" s="303"/>
      <c r="E95" s="278"/>
      <c r="F95" s="122"/>
      <c r="G95" s="277"/>
      <c r="H95" s="278"/>
      <c r="I95" s="260"/>
      <c r="J95" s="261"/>
      <c r="K95" s="316"/>
      <c r="L95" s="188"/>
      <c r="M95" s="189"/>
      <c r="N95" s="189"/>
      <c r="O95" s="189"/>
      <c r="P95" s="191"/>
      <c r="Q95" s="51"/>
      <c r="R95" s="258"/>
      <c r="S95" s="33" t="s">
        <v>135</v>
      </c>
      <c r="T95" s="32"/>
      <c r="U95" s="126"/>
      <c r="V95" s="136"/>
      <c r="W95" s="136"/>
      <c r="X95" s="136"/>
      <c r="Y95" s="136"/>
      <c r="Z95" s="127" t="str">
        <f t="shared" si="48"/>
        <v/>
      </c>
      <c r="AA95" s="187"/>
      <c r="AB95" s="188"/>
      <c r="AC95" s="189"/>
      <c r="AD95" s="189"/>
      <c r="AE95" s="189"/>
      <c r="AF95" s="191"/>
      <c r="AG95" s="199"/>
      <c r="AH95" s="132"/>
      <c r="AI95" s="143"/>
      <c r="AJ95" s="122"/>
      <c r="AK95" s="51"/>
      <c r="AL95" s="186"/>
      <c r="AM95" s="33" t="s">
        <v>135</v>
      </c>
      <c r="AN95" s="32"/>
      <c r="AO95" s="126"/>
      <c r="AP95" s="32"/>
      <c r="AQ95" s="32"/>
      <c r="AR95" s="32"/>
      <c r="AS95" s="32"/>
      <c r="AT95" s="127" t="str">
        <f t="shared" si="45"/>
        <v/>
      </c>
      <c r="AU95" s="187"/>
      <c r="AV95" s="188"/>
      <c r="AW95" s="189"/>
      <c r="AX95" s="189"/>
      <c r="AY95" s="189"/>
      <c r="AZ95" s="191"/>
      <c r="BA95" s="193"/>
      <c r="BB95" s="132"/>
      <c r="BC95" s="143"/>
      <c r="BD95" s="122"/>
      <c r="BE95" s="51"/>
      <c r="BF95" s="186"/>
      <c r="BG95" s="33" t="s">
        <v>135</v>
      </c>
      <c r="BH95" s="32"/>
      <c r="BI95" s="126"/>
      <c r="BJ95" s="32"/>
      <c r="BK95" s="32"/>
      <c r="BL95" s="32"/>
      <c r="BM95" s="32"/>
      <c r="BN95" s="139" t="str">
        <f t="shared" ref="BN95:BN158" si="58">IF($BH95&lt;&gt;"",IF(AND(BJ95="SI",BK95="SI",BL95="SI",BM95="SI"),"Suficiente",IF(OR(BJ95="NO",BK95="NO",BL95="NO",BM95="NO"),"Deficiente",IF(OR(BJ95="",BK95="",BL95="",BM95=""),"Falta Valorar el Control",""))),"")</f>
        <v/>
      </c>
      <c r="BO95" s="187"/>
      <c r="BP95" s="188"/>
      <c r="BQ95" s="189"/>
      <c r="BR95" s="189"/>
      <c r="BS95" s="189"/>
      <c r="BT95" s="191"/>
      <c r="BU95" s="193"/>
      <c r="BV95" s="132"/>
      <c r="BW95" s="143"/>
      <c r="BX95" s="122"/>
      <c r="BY95" s="51"/>
      <c r="BZ95" s="186"/>
      <c r="CA95" s="33" t="s">
        <v>135</v>
      </c>
      <c r="CB95" s="32"/>
      <c r="CC95" s="126"/>
      <c r="CD95" s="32"/>
      <c r="CE95" s="32"/>
      <c r="CF95" s="32"/>
      <c r="CG95" s="32"/>
      <c r="CH95" s="139" t="str">
        <f t="shared" si="46"/>
        <v/>
      </c>
      <c r="CI95" s="187"/>
      <c r="CJ95" s="188"/>
      <c r="CK95" s="189"/>
      <c r="CL95" s="189"/>
      <c r="CM95" s="189"/>
      <c r="CN95" s="191"/>
      <c r="CO95" s="193"/>
      <c r="CP95" s="132"/>
      <c r="CQ95" s="143"/>
      <c r="CR95" s="122"/>
      <c r="CS95" s="107"/>
      <c r="CT95" s="107"/>
    </row>
    <row r="96" spans="1:98" s="108" customFormat="1" x14ac:dyDescent="0.25">
      <c r="A96" s="277"/>
      <c r="B96" s="278"/>
      <c r="C96" s="302"/>
      <c r="D96" s="303"/>
      <c r="E96" s="278"/>
      <c r="F96" s="122"/>
      <c r="G96" s="277"/>
      <c r="H96" s="278"/>
      <c r="I96" s="260"/>
      <c r="J96" s="261"/>
      <c r="K96" s="316"/>
      <c r="L96" s="188"/>
      <c r="M96" s="189"/>
      <c r="N96" s="189"/>
      <c r="O96" s="189"/>
      <c r="P96" s="191"/>
      <c r="Q96" s="51"/>
      <c r="R96" s="258"/>
      <c r="S96" s="33" t="s">
        <v>136</v>
      </c>
      <c r="T96" s="32"/>
      <c r="U96" s="126"/>
      <c r="V96" s="136"/>
      <c r="W96" s="136"/>
      <c r="X96" s="136"/>
      <c r="Y96" s="136"/>
      <c r="Z96" s="127" t="str">
        <f t="shared" si="48"/>
        <v/>
      </c>
      <c r="AA96" s="187"/>
      <c r="AB96" s="188"/>
      <c r="AC96" s="189"/>
      <c r="AD96" s="189"/>
      <c r="AE96" s="189"/>
      <c r="AF96" s="191"/>
      <c r="AG96" s="199"/>
      <c r="AH96" s="132"/>
      <c r="AI96" s="143"/>
      <c r="AJ96" s="122"/>
      <c r="AK96" s="51"/>
      <c r="AL96" s="186"/>
      <c r="AM96" s="33" t="s">
        <v>136</v>
      </c>
      <c r="AN96" s="32"/>
      <c r="AO96" s="126"/>
      <c r="AP96" s="32"/>
      <c r="AQ96" s="32"/>
      <c r="AR96" s="32"/>
      <c r="AS96" s="32"/>
      <c r="AT96" s="127" t="str">
        <f t="shared" si="45"/>
        <v/>
      </c>
      <c r="AU96" s="187"/>
      <c r="AV96" s="188"/>
      <c r="AW96" s="189"/>
      <c r="AX96" s="189"/>
      <c r="AY96" s="189"/>
      <c r="AZ96" s="191"/>
      <c r="BA96" s="193"/>
      <c r="BB96" s="132"/>
      <c r="BC96" s="143"/>
      <c r="BD96" s="122"/>
      <c r="BE96" s="51"/>
      <c r="BF96" s="186"/>
      <c r="BG96" s="33" t="s">
        <v>136</v>
      </c>
      <c r="BH96" s="32"/>
      <c r="BI96" s="126"/>
      <c r="BJ96" s="32"/>
      <c r="BK96" s="32"/>
      <c r="BL96" s="32"/>
      <c r="BM96" s="32"/>
      <c r="BN96" s="139" t="str">
        <f t="shared" si="58"/>
        <v/>
      </c>
      <c r="BO96" s="187"/>
      <c r="BP96" s="188"/>
      <c r="BQ96" s="189"/>
      <c r="BR96" s="189"/>
      <c r="BS96" s="189"/>
      <c r="BT96" s="191"/>
      <c r="BU96" s="193"/>
      <c r="BV96" s="132"/>
      <c r="BW96" s="143"/>
      <c r="BX96" s="122"/>
      <c r="BY96" s="51"/>
      <c r="BZ96" s="186"/>
      <c r="CA96" s="33" t="s">
        <v>136</v>
      </c>
      <c r="CB96" s="32"/>
      <c r="CC96" s="126"/>
      <c r="CD96" s="32"/>
      <c r="CE96" s="32"/>
      <c r="CF96" s="32"/>
      <c r="CG96" s="32"/>
      <c r="CH96" s="139" t="str">
        <f t="shared" si="46"/>
        <v/>
      </c>
      <c r="CI96" s="187"/>
      <c r="CJ96" s="188"/>
      <c r="CK96" s="189"/>
      <c r="CL96" s="189"/>
      <c r="CM96" s="189"/>
      <c r="CN96" s="191"/>
      <c r="CO96" s="193"/>
      <c r="CP96" s="132"/>
      <c r="CQ96" s="143"/>
      <c r="CR96" s="122"/>
      <c r="CS96" s="107"/>
      <c r="CT96" s="107"/>
    </row>
    <row r="97" spans="1:98" s="108" customFormat="1" x14ac:dyDescent="0.25">
      <c r="A97" s="277"/>
      <c r="B97" s="278"/>
      <c r="C97" s="302"/>
      <c r="D97" s="303"/>
      <c r="E97" s="278"/>
      <c r="F97" s="122"/>
      <c r="G97" s="277" t="b">
        <f>IF(H97&lt;&gt;"",(10.1+".1"))</f>
        <v>0</v>
      </c>
      <c r="H97" s="278"/>
      <c r="I97" s="260"/>
      <c r="J97" s="261"/>
      <c r="K97" s="316"/>
      <c r="L97" s="188"/>
      <c r="M97" s="189"/>
      <c r="N97" s="189"/>
      <c r="O97" s="189"/>
      <c r="P97" s="191"/>
      <c r="Q97" s="51"/>
      <c r="R97" s="258"/>
      <c r="S97" s="33" t="s">
        <v>137</v>
      </c>
      <c r="T97" s="32"/>
      <c r="U97" s="126"/>
      <c r="V97" s="136"/>
      <c r="W97" s="136"/>
      <c r="X97" s="136"/>
      <c r="Y97" s="136"/>
      <c r="Z97" s="127" t="str">
        <f t="shared" si="48"/>
        <v/>
      </c>
      <c r="AA97" s="187"/>
      <c r="AB97" s="188"/>
      <c r="AC97" s="189"/>
      <c r="AD97" s="189"/>
      <c r="AE97" s="189"/>
      <c r="AF97" s="191"/>
      <c r="AG97" s="199"/>
      <c r="AH97" s="132"/>
      <c r="AI97" s="143"/>
      <c r="AJ97" s="122"/>
      <c r="AK97" s="51"/>
      <c r="AL97" s="186"/>
      <c r="AM97" s="33" t="s">
        <v>137</v>
      </c>
      <c r="AN97" s="32"/>
      <c r="AO97" s="126"/>
      <c r="AP97" s="32"/>
      <c r="AQ97" s="32"/>
      <c r="AR97" s="32"/>
      <c r="AS97" s="32"/>
      <c r="AT97" s="127" t="str">
        <f t="shared" si="45"/>
        <v/>
      </c>
      <c r="AU97" s="187"/>
      <c r="AV97" s="188"/>
      <c r="AW97" s="189"/>
      <c r="AX97" s="189"/>
      <c r="AY97" s="189"/>
      <c r="AZ97" s="191"/>
      <c r="BA97" s="192"/>
      <c r="BB97" s="132"/>
      <c r="BC97" s="143"/>
      <c r="BD97" s="122"/>
      <c r="BE97" s="51"/>
      <c r="BF97" s="186"/>
      <c r="BG97" s="33" t="s">
        <v>137</v>
      </c>
      <c r="BH97" s="32"/>
      <c r="BI97" s="126"/>
      <c r="BJ97" s="32"/>
      <c r="BK97" s="32"/>
      <c r="BL97" s="32"/>
      <c r="BM97" s="32"/>
      <c r="BN97" s="139" t="str">
        <f t="shared" si="58"/>
        <v/>
      </c>
      <c r="BO97" s="187"/>
      <c r="BP97" s="188"/>
      <c r="BQ97" s="189"/>
      <c r="BR97" s="189"/>
      <c r="BS97" s="189"/>
      <c r="BT97" s="191"/>
      <c r="BU97" s="192"/>
      <c r="BV97" s="132"/>
      <c r="BW97" s="143"/>
      <c r="BX97" s="122"/>
      <c r="BY97" s="51"/>
      <c r="BZ97" s="186"/>
      <c r="CA97" s="33" t="s">
        <v>137</v>
      </c>
      <c r="CB97" s="32"/>
      <c r="CC97" s="126"/>
      <c r="CD97" s="32"/>
      <c r="CE97" s="32"/>
      <c r="CF97" s="32"/>
      <c r="CG97" s="32"/>
      <c r="CH97" s="139" t="str">
        <f t="shared" si="46"/>
        <v/>
      </c>
      <c r="CI97" s="187"/>
      <c r="CJ97" s="188"/>
      <c r="CK97" s="189"/>
      <c r="CL97" s="189"/>
      <c r="CM97" s="189"/>
      <c r="CN97" s="191"/>
      <c r="CO97" s="192"/>
      <c r="CP97" s="132"/>
      <c r="CQ97" s="143"/>
      <c r="CR97" s="122"/>
      <c r="CS97" s="107"/>
      <c r="CT97" s="107"/>
    </row>
    <row r="98" spans="1:98" s="108" customFormat="1" x14ac:dyDescent="0.25">
      <c r="A98" s="277"/>
      <c r="B98" s="278"/>
      <c r="C98" s="302"/>
      <c r="D98" s="303"/>
      <c r="E98" s="278"/>
      <c r="F98" s="122"/>
      <c r="G98" s="277"/>
      <c r="H98" s="278"/>
      <c r="I98" s="260"/>
      <c r="J98" s="261"/>
      <c r="K98" s="316"/>
      <c r="L98" s="188"/>
      <c r="M98" s="189"/>
      <c r="N98" s="189"/>
      <c r="O98" s="189"/>
      <c r="P98" s="191"/>
      <c r="Q98" s="51"/>
      <c r="R98" s="258"/>
      <c r="S98" s="33" t="s">
        <v>138</v>
      </c>
      <c r="T98" s="32"/>
      <c r="U98" s="126"/>
      <c r="V98" s="136"/>
      <c r="W98" s="136"/>
      <c r="X98" s="136"/>
      <c r="Y98" s="136"/>
      <c r="Z98" s="127" t="str">
        <f t="shared" si="48"/>
        <v/>
      </c>
      <c r="AA98" s="187"/>
      <c r="AB98" s="188"/>
      <c r="AC98" s="189"/>
      <c r="AD98" s="189"/>
      <c r="AE98" s="189"/>
      <c r="AF98" s="191"/>
      <c r="AG98" s="199"/>
      <c r="AH98" s="132"/>
      <c r="AI98" s="143"/>
      <c r="AJ98" s="122"/>
      <c r="AK98" s="51"/>
      <c r="AL98" s="186"/>
      <c r="AM98" s="33" t="s">
        <v>138</v>
      </c>
      <c r="AN98" s="32"/>
      <c r="AO98" s="126"/>
      <c r="AP98" s="32"/>
      <c r="AQ98" s="32"/>
      <c r="AR98" s="32"/>
      <c r="AS98" s="32"/>
      <c r="AT98" s="127" t="str">
        <f t="shared" si="45"/>
        <v/>
      </c>
      <c r="AU98" s="187"/>
      <c r="AV98" s="188"/>
      <c r="AW98" s="189"/>
      <c r="AX98" s="189"/>
      <c r="AY98" s="189"/>
      <c r="AZ98" s="191"/>
      <c r="BA98" s="193"/>
      <c r="BB98" s="132"/>
      <c r="BC98" s="143"/>
      <c r="BD98" s="122"/>
      <c r="BE98" s="51"/>
      <c r="BF98" s="186"/>
      <c r="BG98" s="33" t="s">
        <v>138</v>
      </c>
      <c r="BH98" s="32"/>
      <c r="BI98" s="126"/>
      <c r="BJ98" s="32"/>
      <c r="BK98" s="32"/>
      <c r="BL98" s="32"/>
      <c r="BM98" s="32"/>
      <c r="BN98" s="139" t="str">
        <f t="shared" si="58"/>
        <v/>
      </c>
      <c r="BO98" s="187"/>
      <c r="BP98" s="188"/>
      <c r="BQ98" s="189"/>
      <c r="BR98" s="189"/>
      <c r="BS98" s="189"/>
      <c r="BT98" s="191"/>
      <c r="BU98" s="193"/>
      <c r="BV98" s="132"/>
      <c r="BW98" s="143"/>
      <c r="BX98" s="122"/>
      <c r="BY98" s="51"/>
      <c r="BZ98" s="186"/>
      <c r="CA98" s="33" t="s">
        <v>138</v>
      </c>
      <c r="CB98" s="32"/>
      <c r="CC98" s="126"/>
      <c r="CD98" s="32"/>
      <c r="CE98" s="32"/>
      <c r="CF98" s="32"/>
      <c r="CG98" s="32"/>
      <c r="CH98" s="139" t="str">
        <f t="shared" si="46"/>
        <v/>
      </c>
      <c r="CI98" s="187"/>
      <c r="CJ98" s="188"/>
      <c r="CK98" s="189"/>
      <c r="CL98" s="189"/>
      <c r="CM98" s="189"/>
      <c r="CN98" s="191"/>
      <c r="CO98" s="193"/>
      <c r="CP98" s="132"/>
      <c r="CQ98" s="143"/>
      <c r="CR98" s="122"/>
      <c r="CS98" s="107"/>
      <c r="CT98" s="107"/>
    </row>
    <row r="99" spans="1:98" s="108" customFormat="1" x14ac:dyDescent="0.25">
      <c r="A99" s="277"/>
      <c r="B99" s="278"/>
      <c r="C99" s="302"/>
      <c r="D99" s="303"/>
      <c r="E99" s="278"/>
      <c r="F99" s="122"/>
      <c r="G99" s="277"/>
      <c r="H99" s="278"/>
      <c r="I99" s="260"/>
      <c r="J99" s="261"/>
      <c r="K99" s="316"/>
      <c r="L99" s="188"/>
      <c r="M99" s="189"/>
      <c r="N99" s="189"/>
      <c r="O99" s="189"/>
      <c r="P99" s="191"/>
      <c r="Q99" s="51"/>
      <c r="R99" s="258"/>
      <c r="S99" s="33" t="s">
        <v>139</v>
      </c>
      <c r="T99" s="32"/>
      <c r="U99" s="126"/>
      <c r="V99" s="136"/>
      <c r="W99" s="136"/>
      <c r="X99" s="136"/>
      <c r="Y99" s="136"/>
      <c r="Z99" s="127" t="str">
        <f t="shared" si="48"/>
        <v/>
      </c>
      <c r="AA99" s="187"/>
      <c r="AB99" s="188"/>
      <c r="AC99" s="189"/>
      <c r="AD99" s="189"/>
      <c r="AE99" s="189"/>
      <c r="AF99" s="191"/>
      <c r="AG99" s="199"/>
      <c r="AH99" s="132"/>
      <c r="AI99" s="143"/>
      <c r="AJ99" s="122"/>
      <c r="AK99" s="51"/>
      <c r="AL99" s="186"/>
      <c r="AM99" s="33" t="s">
        <v>139</v>
      </c>
      <c r="AN99" s="32"/>
      <c r="AO99" s="126"/>
      <c r="AP99" s="32"/>
      <c r="AQ99" s="32"/>
      <c r="AR99" s="32"/>
      <c r="AS99" s="32"/>
      <c r="AT99" s="127" t="str">
        <f t="shared" si="45"/>
        <v/>
      </c>
      <c r="AU99" s="187"/>
      <c r="AV99" s="188"/>
      <c r="AW99" s="189"/>
      <c r="AX99" s="189"/>
      <c r="AY99" s="189"/>
      <c r="AZ99" s="191"/>
      <c r="BA99" s="193"/>
      <c r="BB99" s="132"/>
      <c r="BC99" s="143"/>
      <c r="BD99" s="122"/>
      <c r="BE99" s="51"/>
      <c r="BF99" s="186"/>
      <c r="BG99" s="33" t="s">
        <v>139</v>
      </c>
      <c r="BH99" s="32"/>
      <c r="BI99" s="126"/>
      <c r="BJ99" s="32"/>
      <c r="BK99" s="32"/>
      <c r="BL99" s="32"/>
      <c r="BM99" s="32"/>
      <c r="BN99" s="139" t="str">
        <f t="shared" si="58"/>
        <v/>
      </c>
      <c r="BO99" s="187"/>
      <c r="BP99" s="188"/>
      <c r="BQ99" s="189"/>
      <c r="BR99" s="189"/>
      <c r="BS99" s="189"/>
      <c r="BT99" s="191"/>
      <c r="BU99" s="193"/>
      <c r="BV99" s="132"/>
      <c r="BW99" s="143"/>
      <c r="BX99" s="122"/>
      <c r="BY99" s="51"/>
      <c r="BZ99" s="186"/>
      <c r="CA99" s="33" t="s">
        <v>139</v>
      </c>
      <c r="CB99" s="32"/>
      <c r="CC99" s="126"/>
      <c r="CD99" s="32"/>
      <c r="CE99" s="32"/>
      <c r="CF99" s="32"/>
      <c r="CG99" s="32"/>
      <c r="CH99" s="139" t="str">
        <f t="shared" si="46"/>
        <v/>
      </c>
      <c r="CI99" s="187"/>
      <c r="CJ99" s="188"/>
      <c r="CK99" s="189"/>
      <c r="CL99" s="189"/>
      <c r="CM99" s="189"/>
      <c r="CN99" s="191"/>
      <c r="CO99" s="193"/>
      <c r="CP99" s="132"/>
      <c r="CQ99" s="143"/>
      <c r="CR99" s="122"/>
      <c r="CS99" s="107"/>
      <c r="CT99" s="107"/>
    </row>
    <row r="100" spans="1:98" s="108" customFormat="1" x14ac:dyDescent="0.25">
      <c r="A100" s="277"/>
      <c r="B100" s="278"/>
      <c r="C100" s="302"/>
      <c r="D100" s="303"/>
      <c r="E100" s="278"/>
      <c r="F100" s="122"/>
      <c r="G100" s="277" t="b">
        <f>IF(H100&lt;&gt;"",(10.1+".2"))</f>
        <v>0</v>
      </c>
      <c r="H100" s="278"/>
      <c r="I100" s="260"/>
      <c r="J100" s="261"/>
      <c r="K100" s="316"/>
      <c r="L100" s="188"/>
      <c r="M100" s="189"/>
      <c r="N100" s="189"/>
      <c r="O100" s="189"/>
      <c r="P100" s="191"/>
      <c r="Q100" s="51"/>
      <c r="R100" s="258"/>
      <c r="S100" s="33" t="s">
        <v>140</v>
      </c>
      <c r="T100" s="32"/>
      <c r="U100" s="126"/>
      <c r="V100" s="136"/>
      <c r="W100" s="136"/>
      <c r="X100" s="136"/>
      <c r="Y100" s="136"/>
      <c r="Z100" s="127" t="str">
        <f t="shared" si="48"/>
        <v/>
      </c>
      <c r="AA100" s="187"/>
      <c r="AB100" s="188"/>
      <c r="AC100" s="189"/>
      <c r="AD100" s="189"/>
      <c r="AE100" s="189"/>
      <c r="AF100" s="191"/>
      <c r="AG100" s="199"/>
      <c r="AH100" s="133"/>
      <c r="AI100" s="143"/>
      <c r="AJ100" s="122"/>
      <c r="AK100" s="51"/>
      <c r="AL100" s="186"/>
      <c r="AM100" s="33" t="s">
        <v>140</v>
      </c>
      <c r="AN100" s="32"/>
      <c r="AO100" s="126"/>
      <c r="AP100" s="32"/>
      <c r="AQ100" s="32"/>
      <c r="AR100" s="32"/>
      <c r="AS100" s="32"/>
      <c r="AT100" s="127" t="str">
        <f t="shared" si="45"/>
        <v/>
      </c>
      <c r="AU100" s="187"/>
      <c r="AV100" s="188"/>
      <c r="AW100" s="189"/>
      <c r="AX100" s="189"/>
      <c r="AY100" s="189"/>
      <c r="AZ100" s="191"/>
      <c r="BA100" s="192"/>
      <c r="BB100" s="133"/>
      <c r="BC100" s="143"/>
      <c r="BD100" s="122"/>
      <c r="BE100" s="51"/>
      <c r="BF100" s="186"/>
      <c r="BG100" s="33" t="s">
        <v>140</v>
      </c>
      <c r="BH100" s="32"/>
      <c r="BI100" s="126"/>
      <c r="BJ100" s="32"/>
      <c r="BK100" s="32"/>
      <c r="BL100" s="32"/>
      <c r="BM100" s="32"/>
      <c r="BN100" s="139" t="str">
        <f t="shared" si="58"/>
        <v/>
      </c>
      <c r="BO100" s="187"/>
      <c r="BP100" s="188"/>
      <c r="BQ100" s="189"/>
      <c r="BR100" s="189"/>
      <c r="BS100" s="189"/>
      <c r="BT100" s="191"/>
      <c r="BU100" s="192"/>
      <c r="BV100" s="133"/>
      <c r="BW100" s="143"/>
      <c r="BX100" s="122"/>
      <c r="BY100" s="51"/>
      <c r="BZ100" s="186"/>
      <c r="CA100" s="33" t="s">
        <v>140</v>
      </c>
      <c r="CB100" s="32"/>
      <c r="CC100" s="126"/>
      <c r="CD100" s="32"/>
      <c r="CE100" s="32"/>
      <c r="CF100" s="32"/>
      <c r="CG100" s="32"/>
      <c r="CH100" s="139" t="str">
        <f t="shared" si="46"/>
        <v/>
      </c>
      <c r="CI100" s="187"/>
      <c r="CJ100" s="188"/>
      <c r="CK100" s="189"/>
      <c r="CL100" s="189"/>
      <c r="CM100" s="189"/>
      <c r="CN100" s="191"/>
      <c r="CO100" s="192"/>
      <c r="CP100" s="133"/>
      <c r="CQ100" s="143"/>
      <c r="CR100" s="122"/>
      <c r="CS100" s="107"/>
      <c r="CT100" s="107"/>
    </row>
    <row r="101" spans="1:98" s="108" customFormat="1" x14ac:dyDescent="0.25">
      <c r="A101" s="277"/>
      <c r="B101" s="278"/>
      <c r="C101" s="302"/>
      <c r="D101" s="303"/>
      <c r="E101" s="278"/>
      <c r="F101" s="122"/>
      <c r="G101" s="277"/>
      <c r="H101" s="278"/>
      <c r="I101" s="260"/>
      <c r="J101" s="261"/>
      <c r="K101" s="316"/>
      <c r="L101" s="188"/>
      <c r="M101" s="189"/>
      <c r="N101" s="189"/>
      <c r="O101" s="189"/>
      <c r="P101" s="191"/>
      <c r="Q101" s="51"/>
      <c r="R101" s="258"/>
      <c r="S101" s="33" t="s">
        <v>141</v>
      </c>
      <c r="T101" s="32"/>
      <c r="U101" s="126"/>
      <c r="V101" s="136"/>
      <c r="W101" s="136"/>
      <c r="X101" s="136"/>
      <c r="Y101" s="136"/>
      <c r="Z101" s="127" t="str">
        <f t="shared" si="48"/>
        <v/>
      </c>
      <c r="AA101" s="187"/>
      <c r="AB101" s="188"/>
      <c r="AC101" s="189"/>
      <c r="AD101" s="189"/>
      <c r="AE101" s="189"/>
      <c r="AF101" s="191"/>
      <c r="AG101" s="199"/>
      <c r="AH101" s="133"/>
      <c r="AI101" s="143"/>
      <c r="AJ101" s="122"/>
      <c r="AK101" s="51"/>
      <c r="AL101" s="186"/>
      <c r="AM101" s="33" t="s">
        <v>141</v>
      </c>
      <c r="AN101" s="32"/>
      <c r="AO101" s="126"/>
      <c r="AP101" s="32"/>
      <c r="AQ101" s="32"/>
      <c r="AR101" s="32"/>
      <c r="AS101" s="32"/>
      <c r="AT101" s="127" t="str">
        <f t="shared" si="45"/>
        <v/>
      </c>
      <c r="AU101" s="187"/>
      <c r="AV101" s="188"/>
      <c r="AW101" s="189"/>
      <c r="AX101" s="189"/>
      <c r="AY101" s="189"/>
      <c r="AZ101" s="191"/>
      <c r="BA101" s="193"/>
      <c r="BB101" s="133"/>
      <c r="BC101" s="143"/>
      <c r="BD101" s="122"/>
      <c r="BE101" s="51"/>
      <c r="BF101" s="186"/>
      <c r="BG101" s="33" t="s">
        <v>141</v>
      </c>
      <c r="BH101" s="32"/>
      <c r="BI101" s="126"/>
      <c r="BJ101" s="32"/>
      <c r="BK101" s="32"/>
      <c r="BL101" s="32"/>
      <c r="BM101" s="32"/>
      <c r="BN101" s="139" t="str">
        <f t="shared" si="58"/>
        <v/>
      </c>
      <c r="BO101" s="187"/>
      <c r="BP101" s="188"/>
      <c r="BQ101" s="189"/>
      <c r="BR101" s="189"/>
      <c r="BS101" s="189"/>
      <c r="BT101" s="191"/>
      <c r="BU101" s="193"/>
      <c r="BV101" s="133"/>
      <c r="BW101" s="143"/>
      <c r="BX101" s="122"/>
      <c r="BY101" s="51"/>
      <c r="BZ101" s="186"/>
      <c r="CA101" s="33" t="s">
        <v>141</v>
      </c>
      <c r="CB101" s="32"/>
      <c r="CC101" s="126"/>
      <c r="CD101" s="32"/>
      <c r="CE101" s="32"/>
      <c r="CF101" s="32"/>
      <c r="CG101" s="32"/>
      <c r="CH101" s="139" t="str">
        <f t="shared" si="46"/>
        <v/>
      </c>
      <c r="CI101" s="187"/>
      <c r="CJ101" s="188"/>
      <c r="CK101" s="189"/>
      <c r="CL101" s="189"/>
      <c r="CM101" s="189"/>
      <c r="CN101" s="191"/>
      <c r="CO101" s="193"/>
      <c r="CP101" s="133"/>
      <c r="CQ101" s="143"/>
      <c r="CR101" s="122"/>
      <c r="CS101" s="107"/>
      <c r="CT101" s="107"/>
    </row>
    <row r="102" spans="1:98" s="108" customFormat="1" x14ac:dyDescent="0.25">
      <c r="A102" s="277"/>
      <c r="B102" s="278"/>
      <c r="C102" s="302"/>
      <c r="D102" s="303"/>
      <c r="E102" s="278"/>
      <c r="F102" s="122"/>
      <c r="G102" s="277"/>
      <c r="H102" s="278"/>
      <c r="I102" s="260"/>
      <c r="J102" s="261"/>
      <c r="K102" s="317"/>
      <c r="L102" s="188"/>
      <c r="M102" s="189"/>
      <c r="N102" s="189"/>
      <c r="O102" s="189"/>
      <c r="P102" s="191"/>
      <c r="Q102" s="51"/>
      <c r="R102" s="258"/>
      <c r="S102" s="33" t="s">
        <v>142</v>
      </c>
      <c r="T102" s="32"/>
      <c r="U102" s="126"/>
      <c r="V102" s="136"/>
      <c r="W102" s="136"/>
      <c r="X102" s="136"/>
      <c r="Y102" s="136"/>
      <c r="Z102" s="127" t="str">
        <f t="shared" si="48"/>
        <v/>
      </c>
      <c r="AA102" s="187"/>
      <c r="AB102" s="188"/>
      <c r="AC102" s="189"/>
      <c r="AD102" s="189"/>
      <c r="AE102" s="189"/>
      <c r="AF102" s="191"/>
      <c r="AG102" s="199"/>
      <c r="AH102" s="133"/>
      <c r="AI102" s="143"/>
      <c r="AJ102" s="122"/>
      <c r="AK102" s="51"/>
      <c r="AL102" s="186"/>
      <c r="AM102" s="33" t="s">
        <v>142</v>
      </c>
      <c r="AN102" s="32"/>
      <c r="AO102" s="126"/>
      <c r="AP102" s="32"/>
      <c r="AQ102" s="32"/>
      <c r="AR102" s="32"/>
      <c r="AS102" s="32"/>
      <c r="AT102" s="127" t="str">
        <f t="shared" si="45"/>
        <v/>
      </c>
      <c r="AU102" s="187"/>
      <c r="AV102" s="188"/>
      <c r="AW102" s="189"/>
      <c r="AX102" s="189"/>
      <c r="AY102" s="189"/>
      <c r="AZ102" s="191"/>
      <c r="BA102" s="193"/>
      <c r="BB102" s="133"/>
      <c r="BC102" s="143"/>
      <c r="BD102" s="122"/>
      <c r="BE102" s="51"/>
      <c r="BF102" s="186"/>
      <c r="BG102" s="33" t="s">
        <v>142</v>
      </c>
      <c r="BH102" s="32"/>
      <c r="BI102" s="126"/>
      <c r="BJ102" s="32"/>
      <c r="BK102" s="32"/>
      <c r="BL102" s="32"/>
      <c r="BM102" s="32"/>
      <c r="BN102" s="139" t="str">
        <f t="shared" si="58"/>
        <v/>
      </c>
      <c r="BO102" s="187"/>
      <c r="BP102" s="188"/>
      <c r="BQ102" s="189"/>
      <c r="BR102" s="189"/>
      <c r="BS102" s="189"/>
      <c r="BT102" s="191"/>
      <c r="BU102" s="193"/>
      <c r="BV102" s="133"/>
      <c r="BW102" s="143"/>
      <c r="BX102" s="122"/>
      <c r="BY102" s="51"/>
      <c r="BZ102" s="186"/>
      <c r="CA102" s="33" t="s">
        <v>142</v>
      </c>
      <c r="CB102" s="32"/>
      <c r="CC102" s="126"/>
      <c r="CD102" s="32"/>
      <c r="CE102" s="32"/>
      <c r="CF102" s="32"/>
      <c r="CG102" s="32"/>
      <c r="CH102" s="139" t="str">
        <f t="shared" si="46"/>
        <v/>
      </c>
      <c r="CI102" s="187"/>
      <c r="CJ102" s="188"/>
      <c r="CK102" s="189"/>
      <c r="CL102" s="189"/>
      <c r="CM102" s="189"/>
      <c r="CN102" s="191"/>
      <c r="CO102" s="193"/>
      <c r="CP102" s="133"/>
      <c r="CQ102" s="143"/>
      <c r="CR102" s="122"/>
      <c r="CS102" s="107"/>
      <c r="CT102" s="107"/>
    </row>
    <row r="103" spans="1:98" s="108" customFormat="1" x14ac:dyDescent="0.25">
      <c r="A103" s="286" t="b">
        <f>IF(D103&lt;&gt;"",'Información General'!$D$12&amp;"_"&amp;1+"10")</f>
        <v>0</v>
      </c>
      <c r="B103" s="284"/>
      <c r="C103" s="298" t="b">
        <f>IF(AND(B103&lt;&gt;""),IF(AND(B103="I. Calidad Educativa"),'Ejes Rectores'!$B$6,IF(AND(B103="II. Investigación y Posgrado"),'Ejes Rectores'!$B$7,IF(AND(B103="III. Gestión y Gobierno"),'Ejes Rectores'!$B$8,IF(AND(B103="IV. Vinculación Difusión y Extensión de la Cultura"),'Ejes Rectores'!$B$9,IF(AND(B103="V. Internacionalización"),'Ejes Rectores'!$B$10,IF(AND(B103="VI. Responsabilidad Social Universitaria"),'Ejes Rectores'!$B$11)))))))</f>
        <v>0</v>
      </c>
      <c r="D103" s="300"/>
      <c r="E103" s="284"/>
      <c r="F103" s="121"/>
      <c r="G103" s="286" t="b">
        <f>IF(H103&lt;&gt;"",(11.1+"0"))</f>
        <v>0</v>
      </c>
      <c r="H103" s="284"/>
      <c r="I103" s="285"/>
      <c r="J103" s="283"/>
      <c r="K103" s="318"/>
      <c r="L103" s="180"/>
      <c r="M103" s="181"/>
      <c r="N103" s="181"/>
      <c r="O103" s="181"/>
      <c r="P103" s="183" t="str">
        <f t="shared" ref="P103" si="59">IF(AND(M103&lt;&gt;"",O103&lt;&gt;""),IF(AND(M103&gt;5, O103&gt;5),"De Atención Inmediata",IF(AND(M103&lt;6, M103&gt;0, O103&gt;5),"De Atención Periódica",IF(AND(M103&gt;5, O103&lt;6, O103&gt;0),"De Seguimiento",IF(AND(M103&lt;6, M103&gt;0, O103&lt;6, O103&gt;0),"Controlado")))),"")</f>
        <v/>
      </c>
      <c r="Q103" s="51"/>
      <c r="R103" s="259"/>
      <c r="S103" s="33" t="s">
        <v>143</v>
      </c>
      <c r="T103" s="32"/>
      <c r="U103" s="126"/>
      <c r="V103" s="136"/>
      <c r="W103" s="136"/>
      <c r="X103" s="136"/>
      <c r="Y103" s="136"/>
      <c r="Z103" s="127" t="str">
        <f t="shared" si="48"/>
        <v/>
      </c>
      <c r="AA103" s="179"/>
      <c r="AB103" s="180"/>
      <c r="AC103" s="181"/>
      <c r="AD103" s="181"/>
      <c r="AE103" s="181"/>
      <c r="AF103" s="183" t="str">
        <f t="shared" ref="AF103" si="60">IF(AND(AC103&lt;&gt;"",AE103&lt;&gt;""),IF(AND(AC103&gt;5, AE103&gt;5),"De Atención Inmediata",IF(AND(AC103&lt;6, AC103&gt;0, AE103&gt;5),"De Atención Periódica",IF(AND(AC103&gt;5, AE103&lt;6, AE103&gt;0),"De Seguimiento",IF(AND(AC103&lt;6, AC103&gt;0, AE103&lt;6, AE103&gt;0),"Controlado")))),"")</f>
        <v/>
      </c>
      <c r="AG103" s="280"/>
      <c r="AH103" s="131"/>
      <c r="AI103" s="142"/>
      <c r="AJ103" s="121"/>
      <c r="AK103" s="51"/>
      <c r="AL103" s="178"/>
      <c r="AM103" s="33" t="s">
        <v>143</v>
      </c>
      <c r="AN103" s="32"/>
      <c r="AO103" s="126"/>
      <c r="AP103" s="32"/>
      <c r="AQ103" s="32"/>
      <c r="AR103" s="32"/>
      <c r="AS103" s="32"/>
      <c r="AT103" s="127" t="str">
        <f t="shared" si="45"/>
        <v/>
      </c>
      <c r="AU103" s="179"/>
      <c r="AV103" s="180"/>
      <c r="AW103" s="181"/>
      <c r="AX103" s="181"/>
      <c r="AY103" s="181"/>
      <c r="AZ103" s="182" t="str">
        <f t="shared" ref="AZ103" si="61">IF(AND(AW103&lt;&gt;"",AY103&lt;&gt;""),IF(AND(AW103&gt;5, AY103&gt;5),"De Atención Inmediata",IF(AND(AW103&lt;6, AW103&gt;0, AY103&gt;5),"De Atención Periódica",IF(AND(AW103&gt;5, AY103&lt;6, AY103&gt;0),"De Seguimiento",IF(AND(AW103&lt;6, AW103&gt;0, AY103&lt;6, AY103&gt;0),"Controlado")))),"")</f>
        <v/>
      </c>
      <c r="BA103" s="184"/>
      <c r="BB103" s="131"/>
      <c r="BC103" s="142"/>
      <c r="BD103" s="121"/>
      <c r="BE103" s="51"/>
      <c r="BF103" s="178"/>
      <c r="BG103" s="33" t="s">
        <v>143</v>
      </c>
      <c r="BH103" s="32"/>
      <c r="BI103" s="126"/>
      <c r="BJ103" s="32"/>
      <c r="BK103" s="32"/>
      <c r="BL103" s="32"/>
      <c r="BM103" s="32"/>
      <c r="BN103" s="139" t="str">
        <f t="shared" si="58"/>
        <v/>
      </c>
      <c r="BO103" s="179"/>
      <c r="BP103" s="180"/>
      <c r="BQ103" s="181"/>
      <c r="BR103" s="181"/>
      <c r="BS103" s="181"/>
      <c r="BT103" s="182" t="str">
        <f t="shared" ref="BT103" si="62">IF(AND(BQ103&lt;&gt;"",BS103&lt;&gt;""),IF(AND(BQ103&gt;5, BS103&gt;5),"De Atención Inmediata",IF(AND(BQ103&lt;6, BQ103&gt;0, BS103&gt;5),"De Atención Periódica",IF(AND(BQ103&gt;5, BS103&lt;6, BS103&gt;0),"De Seguimiento",IF(AND(BQ103&lt;6, BQ103&gt;0, BS103&lt;6, BS103&gt;0),"Controlado")))),"")</f>
        <v/>
      </c>
      <c r="BU103" s="184"/>
      <c r="BV103" s="131"/>
      <c r="BW103" s="142"/>
      <c r="BX103" s="121"/>
      <c r="BY103" s="51"/>
      <c r="BZ103" s="178"/>
      <c r="CA103" s="33" t="s">
        <v>143</v>
      </c>
      <c r="CB103" s="32"/>
      <c r="CC103" s="126"/>
      <c r="CD103" s="32"/>
      <c r="CE103" s="32"/>
      <c r="CF103" s="32"/>
      <c r="CG103" s="32"/>
      <c r="CH103" s="139" t="str">
        <f t="shared" si="46"/>
        <v/>
      </c>
      <c r="CI103" s="179"/>
      <c r="CJ103" s="180"/>
      <c r="CK103" s="181"/>
      <c r="CL103" s="181"/>
      <c r="CM103" s="181"/>
      <c r="CN103" s="182" t="str">
        <f t="shared" ref="CN103" si="63">IF(AND(CK103&lt;&gt;"",CM103&lt;&gt;""),IF(AND(CK103&gt;5, CM103&gt;5),"De Atención Inmediata",IF(AND(CK103&lt;6, CK103&gt;0, CM103&gt;5),"De Atención Periódica",IF(AND(CK103&gt;5, CM103&lt;6, CM103&gt;0),"De Seguimiento",IF(AND(CK103&lt;6, CK103&gt;0, CM103&lt;6, CM103&gt;0),"Controlado")))),"")</f>
        <v/>
      </c>
      <c r="CO103" s="184"/>
      <c r="CP103" s="131"/>
      <c r="CQ103" s="142"/>
      <c r="CR103" s="121"/>
      <c r="CS103" s="107"/>
      <c r="CT103" s="107"/>
    </row>
    <row r="104" spans="1:98" s="108" customFormat="1" x14ac:dyDescent="0.25">
      <c r="A104" s="286"/>
      <c r="B104" s="284"/>
      <c r="C104" s="298"/>
      <c r="D104" s="300"/>
      <c r="E104" s="284"/>
      <c r="F104" s="121"/>
      <c r="G104" s="286"/>
      <c r="H104" s="284"/>
      <c r="I104" s="285"/>
      <c r="J104" s="283"/>
      <c r="K104" s="319"/>
      <c r="L104" s="180"/>
      <c r="M104" s="181"/>
      <c r="N104" s="181"/>
      <c r="O104" s="181"/>
      <c r="P104" s="183"/>
      <c r="Q104" s="51"/>
      <c r="R104" s="259"/>
      <c r="S104" s="33" t="s">
        <v>144</v>
      </c>
      <c r="T104" s="32"/>
      <c r="U104" s="126"/>
      <c r="V104" s="136"/>
      <c r="W104" s="136"/>
      <c r="X104" s="136"/>
      <c r="Y104" s="136"/>
      <c r="Z104" s="127" t="str">
        <f t="shared" si="48"/>
        <v/>
      </c>
      <c r="AA104" s="179"/>
      <c r="AB104" s="180"/>
      <c r="AC104" s="181"/>
      <c r="AD104" s="181"/>
      <c r="AE104" s="181"/>
      <c r="AF104" s="183"/>
      <c r="AG104" s="280"/>
      <c r="AH104" s="131"/>
      <c r="AI104" s="142"/>
      <c r="AJ104" s="121"/>
      <c r="AK104" s="51"/>
      <c r="AL104" s="178"/>
      <c r="AM104" s="33" t="s">
        <v>144</v>
      </c>
      <c r="AN104" s="32"/>
      <c r="AO104" s="126"/>
      <c r="AP104" s="32"/>
      <c r="AQ104" s="32"/>
      <c r="AR104" s="32"/>
      <c r="AS104" s="32"/>
      <c r="AT104" s="127" t="str">
        <f t="shared" si="45"/>
        <v/>
      </c>
      <c r="AU104" s="179"/>
      <c r="AV104" s="180"/>
      <c r="AW104" s="181"/>
      <c r="AX104" s="181"/>
      <c r="AY104" s="181"/>
      <c r="AZ104" s="183"/>
      <c r="BA104" s="185"/>
      <c r="BB104" s="131"/>
      <c r="BC104" s="142"/>
      <c r="BD104" s="121"/>
      <c r="BE104" s="51"/>
      <c r="BF104" s="178"/>
      <c r="BG104" s="33" t="s">
        <v>144</v>
      </c>
      <c r="BH104" s="32"/>
      <c r="BI104" s="126"/>
      <c r="BJ104" s="32"/>
      <c r="BK104" s="32"/>
      <c r="BL104" s="32"/>
      <c r="BM104" s="32"/>
      <c r="BN104" s="139" t="str">
        <f t="shared" si="58"/>
        <v/>
      </c>
      <c r="BO104" s="179"/>
      <c r="BP104" s="180"/>
      <c r="BQ104" s="181"/>
      <c r="BR104" s="181"/>
      <c r="BS104" s="181"/>
      <c r="BT104" s="183"/>
      <c r="BU104" s="185"/>
      <c r="BV104" s="131"/>
      <c r="BW104" s="142"/>
      <c r="BX104" s="121"/>
      <c r="BY104" s="51"/>
      <c r="BZ104" s="178"/>
      <c r="CA104" s="33" t="s">
        <v>144</v>
      </c>
      <c r="CB104" s="32"/>
      <c r="CC104" s="126"/>
      <c r="CD104" s="32"/>
      <c r="CE104" s="32"/>
      <c r="CF104" s="32"/>
      <c r="CG104" s="32"/>
      <c r="CH104" s="139" t="str">
        <f t="shared" si="46"/>
        <v/>
      </c>
      <c r="CI104" s="179"/>
      <c r="CJ104" s="180"/>
      <c r="CK104" s="181"/>
      <c r="CL104" s="181"/>
      <c r="CM104" s="181"/>
      <c r="CN104" s="183"/>
      <c r="CO104" s="185"/>
      <c r="CP104" s="131"/>
      <c r="CQ104" s="142"/>
      <c r="CR104" s="121"/>
      <c r="CS104" s="107"/>
      <c r="CT104" s="107"/>
    </row>
    <row r="105" spans="1:98" s="108" customFormat="1" x14ac:dyDescent="0.25">
      <c r="A105" s="286"/>
      <c r="B105" s="284"/>
      <c r="C105" s="298"/>
      <c r="D105" s="300"/>
      <c r="E105" s="284"/>
      <c r="F105" s="121"/>
      <c r="G105" s="286"/>
      <c r="H105" s="284"/>
      <c r="I105" s="285"/>
      <c r="J105" s="283"/>
      <c r="K105" s="319"/>
      <c r="L105" s="180"/>
      <c r="M105" s="181"/>
      <c r="N105" s="181"/>
      <c r="O105" s="181"/>
      <c r="P105" s="183"/>
      <c r="Q105" s="51"/>
      <c r="R105" s="259"/>
      <c r="S105" s="33" t="s">
        <v>145</v>
      </c>
      <c r="T105" s="32"/>
      <c r="U105" s="126"/>
      <c r="V105" s="136"/>
      <c r="W105" s="136"/>
      <c r="X105" s="136"/>
      <c r="Y105" s="136"/>
      <c r="Z105" s="127" t="str">
        <f t="shared" si="48"/>
        <v/>
      </c>
      <c r="AA105" s="179"/>
      <c r="AB105" s="180"/>
      <c r="AC105" s="181"/>
      <c r="AD105" s="181"/>
      <c r="AE105" s="181"/>
      <c r="AF105" s="183"/>
      <c r="AG105" s="280"/>
      <c r="AH105" s="131"/>
      <c r="AI105" s="142"/>
      <c r="AJ105" s="121"/>
      <c r="AK105" s="51"/>
      <c r="AL105" s="178"/>
      <c r="AM105" s="33" t="s">
        <v>145</v>
      </c>
      <c r="AN105" s="32"/>
      <c r="AO105" s="126"/>
      <c r="AP105" s="32"/>
      <c r="AQ105" s="32"/>
      <c r="AR105" s="32"/>
      <c r="AS105" s="32"/>
      <c r="AT105" s="127" t="str">
        <f t="shared" si="45"/>
        <v/>
      </c>
      <c r="AU105" s="179"/>
      <c r="AV105" s="180"/>
      <c r="AW105" s="181"/>
      <c r="AX105" s="181"/>
      <c r="AY105" s="181"/>
      <c r="AZ105" s="183"/>
      <c r="BA105" s="185"/>
      <c r="BB105" s="131"/>
      <c r="BC105" s="142"/>
      <c r="BD105" s="121"/>
      <c r="BE105" s="51"/>
      <c r="BF105" s="178"/>
      <c r="BG105" s="33" t="s">
        <v>145</v>
      </c>
      <c r="BH105" s="32"/>
      <c r="BI105" s="126"/>
      <c r="BJ105" s="32"/>
      <c r="BK105" s="32"/>
      <c r="BL105" s="32"/>
      <c r="BM105" s="32"/>
      <c r="BN105" s="139" t="str">
        <f t="shared" si="58"/>
        <v/>
      </c>
      <c r="BO105" s="179"/>
      <c r="BP105" s="180"/>
      <c r="BQ105" s="181"/>
      <c r="BR105" s="181"/>
      <c r="BS105" s="181"/>
      <c r="BT105" s="183"/>
      <c r="BU105" s="185"/>
      <c r="BV105" s="131"/>
      <c r="BW105" s="142"/>
      <c r="BX105" s="121"/>
      <c r="BY105" s="51"/>
      <c r="BZ105" s="178"/>
      <c r="CA105" s="33" t="s">
        <v>145</v>
      </c>
      <c r="CB105" s="32"/>
      <c r="CC105" s="126"/>
      <c r="CD105" s="32"/>
      <c r="CE105" s="32"/>
      <c r="CF105" s="32"/>
      <c r="CG105" s="32"/>
      <c r="CH105" s="139" t="str">
        <f t="shared" si="46"/>
        <v/>
      </c>
      <c r="CI105" s="179"/>
      <c r="CJ105" s="180"/>
      <c r="CK105" s="181"/>
      <c r="CL105" s="181"/>
      <c r="CM105" s="181"/>
      <c r="CN105" s="183"/>
      <c r="CO105" s="185"/>
      <c r="CP105" s="131"/>
      <c r="CQ105" s="142"/>
      <c r="CR105" s="121"/>
      <c r="CS105" s="107"/>
      <c r="CT105" s="107"/>
    </row>
    <row r="106" spans="1:98" s="108" customFormat="1" x14ac:dyDescent="0.25">
      <c r="A106" s="286"/>
      <c r="B106" s="284"/>
      <c r="C106" s="298"/>
      <c r="D106" s="300"/>
      <c r="E106" s="284"/>
      <c r="F106" s="121"/>
      <c r="G106" s="286" t="b">
        <f>IF(H106&lt;&gt;"",(11.1+".1"))</f>
        <v>0</v>
      </c>
      <c r="H106" s="284"/>
      <c r="I106" s="285"/>
      <c r="J106" s="283"/>
      <c r="K106" s="319"/>
      <c r="L106" s="180"/>
      <c r="M106" s="181"/>
      <c r="N106" s="181"/>
      <c r="O106" s="181"/>
      <c r="P106" s="183"/>
      <c r="Q106" s="51"/>
      <c r="R106" s="259"/>
      <c r="S106" s="33" t="s">
        <v>146</v>
      </c>
      <c r="T106" s="32"/>
      <c r="U106" s="126"/>
      <c r="V106" s="136"/>
      <c r="W106" s="136"/>
      <c r="X106" s="136"/>
      <c r="Y106" s="136"/>
      <c r="Z106" s="127" t="str">
        <f t="shared" si="48"/>
        <v/>
      </c>
      <c r="AA106" s="179"/>
      <c r="AB106" s="180"/>
      <c r="AC106" s="181"/>
      <c r="AD106" s="181"/>
      <c r="AE106" s="181"/>
      <c r="AF106" s="183"/>
      <c r="AG106" s="280"/>
      <c r="AH106" s="131"/>
      <c r="AI106" s="142"/>
      <c r="AJ106" s="121"/>
      <c r="AK106" s="51"/>
      <c r="AL106" s="178"/>
      <c r="AM106" s="33" t="s">
        <v>146</v>
      </c>
      <c r="AN106" s="32"/>
      <c r="AO106" s="126"/>
      <c r="AP106" s="32"/>
      <c r="AQ106" s="32"/>
      <c r="AR106" s="32"/>
      <c r="AS106" s="32"/>
      <c r="AT106" s="127" t="str">
        <f t="shared" si="45"/>
        <v/>
      </c>
      <c r="AU106" s="179"/>
      <c r="AV106" s="180"/>
      <c r="AW106" s="181"/>
      <c r="AX106" s="181"/>
      <c r="AY106" s="181"/>
      <c r="AZ106" s="183"/>
      <c r="BA106" s="184"/>
      <c r="BB106" s="131"/>
      <c r="BC106" s="142"/>
      <c r="BD106" s="121"/>
      <c r="BE106" s="51"/>
      <c r="BF106" s="178"/>
      <c r="BG106" s="33" t="s">
        <v>146</v>
      </c>
      <c r="BH106" s="32"/>
      <c r="BI106" s="126"/>
      <c r="BJ106" s="32"/>
      <c r="BK106" s="32"/>
      <c r="BL106" s="32"/>
      <c r="BM106" s="32"/>
      <c r="BN106" s="139" t="str">
        <f t="shared" si="58"/>
        <v/>
      </c>
      <c r="BO106" s="179"/>
      <c r="BP106" s="180"/>
      <c r="BQ106" s="181"/>
      <c r="BR106" s="181"/>
      <c r="BS106" s="181"/>
      <c r="BT106" s="183"/>
      <c r="BU106" s="184"/>
      <c r="BV106" s="131"/>
      <c r="BW106" s="142"/>
      <c r="BX106" s="121"/>
      <c r="BY106" s="51"/>
      <c r="BZ106" s="178"/>
      <c r="CA106" s="33" t="s">
        <v>146</v>
      </c>
      <c r="CB106" s="32"/>
      <c r="CC106" s="126"/>
      <c r="CD106" s="32"/>
      <c r="CE106" s="32"/>
      <c r="CF106" s="32"/>
      <c r="CG106" s="32"/>
      <c r="CH106" s="139" t="str">
        <f t="shared" si="46"/>
        <v/>
      </c>
      <c r="CI106" s="179"/>
      <c r="CJ106" s="180"/>
      <c r="CK106" s="181"/>
      <c r="CL106" s="181"/>
      <c r="CM106" s="181"/>
      <c r="CN106" s="183"/>
      <c r="CO106" s="184"/>
      <c r="CP106" s="131"/>
      <c r="CQ106" s="142"/>
      <c r="CR106" s="121"/>
      <c r="CS106" s="107"/>
      <c r="CT106" s="107"/>
    </row>
    <row r="107" spans="1:98" s="108" customFormat="1" x14ac:dyDescent="0.25">
      <c r="A107" s="286"/>
      <c r="B107" s="284"/>
      <c r="C107" s="298"/>
      <c r="D107" s="300"/>
      <c r="E107" s="284"/>
      <c r="F107" s="121"/>
      <c r="G107" s="286"/>
      <c r="H107" s="284"/>
      <c r="I107" s="285"/>
      <c r="J107" s="283"/>
      <c r="K107" s="319"/>
      <c r="L107" s="180"/>
      <c r="M107" s="181"/>
      <c r="N107" s="181"/>
      <c r="O107" s="181"/>
      <c r="P107" s="183"/>
      <c r="Q107" s="51"/>
      <c r="R107" s="259"/>
      <c r="S107" s="33" t="s">
        <v>147</v>
      </c>
      <c r="T107" s="32"/>
      <c r="U107" s="126"/>
      <c r="V107" s="136"/>
      <c r="W107" s="136"/>
      <c r="X107" s="136"/>
      <c r="Y107" s="136"/>
      <c r="Z107" s="127" t="str">
        <f t="shared" si="48"/>
        <v/>
      </c>
      <c r="AA107" s="179"/>
      <c r="AB107" s="180"/>
      <c r="AC107" s="181"/>
      <c r="AD107" s="181"/>
      <c r="AE107" s="181"/>
      <c r="AF107" s="183"/>
      <c r="AG107" s="280"/>
      <c r="AH107" s="131"/>
      <c r="AI107" s="142"/>
      <c r="AJ107" s="121"/>
      <c r="AK107" s="51"/>
      <c r="AL107" s="178"/>
      <c r="AM107" s="33" t="s">
        <v>147</v>
      </c>
      <c r="AN107" s="32"/>
      <c r="AO107" s="126"/>
      <c r="AP107" s="32"/>
      <c r="AQ107" s="32"/>
      <c r="AR107" s="32"/>
      <c r="AS107" s="32"/>
      <c r="AT107" s="127" t="str">
        <f t="shared" si="45"/>
        <v/>
      </c>
      <c r="AU107" s="179"/>
      <c r="AV107" s="180"/>
      <c r="AW107" s="181"/>
      <c r="AX107" s="181"/>
      <c r="AY107" s="181"/>
      <c r="AZ107" s="183"/>
      <c r="BA107" s="185"/>
      <c r="BB107" s="131"/>
      <c r="BC107" s="142"/>
      <c r="BD107" s="121"/>
      <c r="BE107" s="51"/>
      <c r="BF107" s="178"/>
      <c r="BG107" s="33" t="s">
        <v>147</v>
      </c>
      <c r="BH107" s="32"/>
      <c r="BI107" s="126"/>
      <c r="BJ107" s="32"/>
      <c r="BK107" s="32"/>
      <c r="BL107" s="32"/>
      <c r="BM107" s="32"/>
      <c r="BN107" s="139" t="str">
        <f t="shared" si="58"/>
        <v/>
      </c>
      <c r="BO107" s="179"/>
      <c r="BP107" s="180"/>
      <c r="BQ107" s="181"/>
      <c r="BR107" s="181"/>
      <c r="BS107" s="181"/>
      <c r="BT107" s="183"/>
      <c r="BU107" s="185"/>
      <c r="BV107" s="131"/>
      <c r="BW107" s="142"/>
      <c r="BX107" s="121"/>
      <c r="BY107" s="51"/>
      <c r="BZ107" s="178"/>
      <c r="CA107" s="33" t="s">
        <v>147</v>
      </c>
      <c r="CB107" s="32"/>
      <c r="CC107" s="126"/>
      <c r="CD107" s="32"/>
      <c r="CE107" s="32"/>
      <c r="CF107" s="32"/>
      <c r="CG107" s="32"/>
      <c r="CH107" s="139" t="str">
        <f t="shared" si="46"/>
        <v/>
      </c>
      <c r="CI107" s="179"/>
      <c r="CJ107" s="180"/>
      <c r="CK107" s="181"/>
      <c r="CL107" s="181"/>
      <c r="CM107" s="181"/>
      <c r="CN107" s="183"/>
      <c r="CO107" s="185"/>
      <c r="CP107" s="131"/>
      <c r="CQ107" s="142"/>
      <c r="CR107" s="121"/>
      <c r="CS107" s="107"/>
      <c r="CT107" s="107"/>
    </row>
    <row r="108" spans="1:98" s="108" customFormat="1" x14ac:dyDescent="0.25">
      <c r="A108" s="286"/>
      <c r="B108" s="284"/>
      <c r="C108" s="298"/>
      <c r="D108" s="300"/>
      <c r="E108" s="284"/>
      <c r="F108" s="121"/>
      <c r="G108" s="286"/>
      <c r="H108" s="284"/>
      <c r="I108" s="285"/>
      <c r="J108" s="283"/>
      <c r="K108" s="319"/>
      <c r="L108" s="180"/>
      <c r="M108" s="181"/>
      <c r="N108" s="181"/>
      <c r="O108" s="181"/>
      <c r="P108" s="183"/>
      <c r="Q108" s="51"/>
      <c r="R108" s="259"/>
      <c r="S108" s="33" t="s">
        <v>148</v>
      </c>
      <c r="T108" s="32"/>
      <c r="U108" s="126"/>
      <c r="V108" s="136"/>
      <c r="W108" s="136"/>
      <c r="X108" s="136"/>
      <c r="Y108" s="136"/>
      <c r="Z108" s="127" t="str">
        <f t="shared" ref="Z108:Z129" si="64">IF($T108&lt;&gt;"",IF(AND(V108="SI",W108="SI",X108="SI",Y108="SI"),"Suficiente",IF(OR(V108="NO",W108="NO",X108="NO",Y108="NO"),"Deficiente",IF(OR(V108="",W108="",X108="",Y108=""),"Falta Valorar el Control",""))),"")</f>
        <v/>
      </c>
      <c r="AA108" s="179"/>
      <c r="AB108" s="180"/>
      <c r="AC108" s="181"/>
      <c r="AD108" s="181"/>
      <c r="AE108" s="181"/>
      <c r="AF108" s="183"/>
      <c r="AG108" s="280"/>
      <c r="AH108" s="131"/>
      <c r="AI108" s="142"/>
      <c r="AJ108" s="121"/>
      <c r="AK108" s="51"/>
      <c r="AL108" s="178"/>
      <c r="AM108" s="33" t="s">
        <v>148</v>
      </c>
      <c r="AN108" s="32"/>
      <c r="AO108" s="126"/>
      <c r="AP108" s="32"/>
      <c r="AQ108" s="32"/>
      <c r="AR108" s="32"/>
      <c r="AS108" s="32"/>
      <c r="AT108" s="127" t="str">
        <f t="shared" si="45"/>
        <v/>
      </c>
      <c r="AU108" s="179"/>
      <c r="AV108" s="180"/>
      <c r="AW108" s="181"/>
      <c r="AX108" s="181"/>
      <c r="AY108" s="181"/>
      <c r="AZ108" s="183"/>
      <c r="BA108" s="185"/>
      <c r="BB108" s="131"/>
      <c r="BC108" s="142"/>
      <c r="BD108" s="121"/>
      <c r="BE108" s="51"/>
      <c r="BF108" s="178"/>
      <c r="BG108" s="33" t="s">
        <v>148</v>
      </c>
      <c r="BH108" s="32"/>
      <c r="BI108" s="126"/>
      <c r="BJ108" s="32"/>
      <c r="BK108" s="32"/>
      <c r="BL108" s="32"/>
      <c r="BM108" s="32"/>
      <c r="BN108" s="139" t="str">
        <f t="shared" si="58"/>
        <v/>
      </c>
      <c r="BO108" s="179"/>
      <c r="BP108" s="180"/>
      <c r="BQ108" s="181"/>
      <c r="BR108" s="181"/>
      <c r="BS108" s="181"/>
      <c r="BT108" s="183"/>
      <c r="BU108" s="185"/>
      <c r="BV108" s="131"/>
      <c r="BW108" s="142"/>
      <c r="BX108" s="121"/>
      <c r="BY108" s="51"/>
      <c r="BZ108" s="178"/>
      <c r="CA108" s="33" t="s">
        <v>148</v>
      </c>
      <c r="CB108" s="32"/>
      <c r="CC108" s="126"/>
      <c r="CD108" s="32"/>
      <c r="CE108" s="32"/>
      <c r="CF108" s="32"/>
      <c r="CG108" s="32"/>
      <c r="CH108" s="139" t="str">
        <f t="shared" si="46"/>
        <v/>
      </c>
      <c r="CI108" s="179"/>
      <c r="CJ108" s="180"/>
      <c r="CK108" s="181"/>
      <c r="CL108" s="181"/>
      <c r="CM108" s="181"/>
      <c r="CN108" s="183"/>
      <c r="CO108" s="185"/>
      <c r="CP108" s="131"/>
      <c r="CQ108" s="142"/>
      <c r="CR108" s="121"/>
      <c r="CS108" s="107"/>
      <c r="CT108" s="107"/>
    </row>
    <row r="109" spans="1:98" s="108" customFormat="1" x14ac:dyDescent="0.25">
      <c r="A109" s="286"/>
      <c r="B109" s="284"/>
      <c r="C109" s="298"/>
      <c r="D109" s="300"/>
      <c r="E109" s="284"/>
      <c r="F109" s="121"/>
      <c r="G109" s="286" t="b">
        <f>IF(H109&lt;&gt;"",(11.1+".2"))</f>
        <v>0</v>
      </c>
      <c r="H109" s="284"/>
      <c r="I109" s="285"/>
      <c r="J109" s="283"/>
      <c r="K109" s="319"/>
      <c r="L109" s="180"/>
      <c r="M109" s="181"/>
      <c r="N109" s="181"/>
      <c r="O109" s="181"/>
      <c r="P109" s="183"/>
      <c r="Q109" s="51"/>
      <c r="R109" s="259"/>
      <c r="S109" s="33" t="s">
        <v>149</v>
      </c>
      <c r="T109" s="32"/>
      <c r="U109" s="126"/>
      <c r="V109" s="136"/>
      <c r="W109" s="136"/>
      <c r="X109" s="136"/>
      <c r="Y109" s="136"/>
      <c r="Z109" s="127" t="str">
        <f t="shared" si="64"/>
        <v/>
      </c>
      <c r="AA109" s="179"/>
      <c r="AB109" s="180"/>
      <c r="AC109" s="181"/>
      <c r="AD109" s="181"/>
      <c r="AE109" s="181"/>
      <c r="AF109" s="183"/>
      <c r="AG109" s="280"/>
      <c r="AH109" s="131"/>
      <c r="AI109" s="142"/>
      <c r="AJ109" s="121"/>
      <c r="AK109" s="51"/>
      <c r="AL109" s="178"/>
      <c r="AM109" s="33" t="s">
        <v>149</v>
      </c>
      <c r="AN109" s="32"/>
      <c r="AO109" s="126"/>
      <c r="AP109" s="32"/>
      <c r="AQ109" s="32"/>
      <c r="AR109" s="32"/>
      <c r="AS109" s="32"/>
      <c r="AT109" s="127" t="str">
        <f t="shared" ref="AT109:AT140" si="65">IF($AN109&lt;&gt;"",IF(AND(AP109="SI",AQ109="SI",AR109="SI",AS109="SI"),"Suficiente",IF(OR(AP109="NO",AQ109="NO",AR109="NO",AS109="NO"),"Deficiente",IF(OR(AP109="",AQ109="",AR109="",AS109=""),"Falta Valorar el Control",""))),"")</f>
        <v/>
      </c>
      <c r="AU109" s="179"/>
      <c r="AV109" s="180"/>
      <c r="AW109" s="181"/>
      <c r="AX109" s="181"/>
      <c r="AY109" s="181"/>
      <c r="AZ109" s="183"/>
      <c r="BA109" s="184"/>
      <c r="BB109" s="131"/>
      <c r="BC109" s="142"/>
      <c r="BD109" s="121"/>
      <c r="BE109" s="51"/>
      <c r="BF109" s="178"/>
      <c r="BG109" s="33" t="s">
        <v>149</v>
      </c>
      <c r="BH109" s="32"/>
      <c r="BI109" s="126"/>
      <c r="BJ109" s="32"/>
      <c r="BK109" s="32"/>
      <c r="BL109" s="32"/>
      <c r="BM109" s="32"/>
      <c r="BN109" s="139" t="str">
        <f t="shared" si="58"/>
        <v/>
      </c>
      <c r="BO109" s="179"/>
      <c r="BP109" s="180"/>
      <c r="BQ109" s="181"/>
      <c r="BR109" s="181"/>
      <c r="BS109" s="181"/>
      <c r="BT109" s="183"/>
      <c r="BU109" s="184"/>
      <c r="BV109" s="131"/>
      <c r="BW109" s="142"/>
      <c r="BX109" s="121"/>
      <c r="BY109" s="51"/>
      <c r="BZ109" s="178"/>
      <c r="CA109" s="33" t="s">
        <v>149</v>
      </c>
      <c r="CB109" s="32"/>
      <c r="CC109" s="126"/>
      <c r="CD109" s="32"/>
      <c r="CE109" s="32"/>
      <c r="CF109" s="32"/>
      <c r="CG109" s="32"/>
      <c r="CH109" s="139" t="str">
        <f t="shared" si="46"/>
        <v/>
      </c>
      <c r="CI109" s="179"/>
      <c r="CJ109" s="180"/>
      <c r="CK109" s="181"/>
      <c r="CL109" s="181"/>
      <c r="CM109" s="181"/>
      <c r="CN109" s="183"/>
      <c r="CO109" s="184"/>
      <c r="CP109" s="131"/>
      <c r="CQ109" s="142"/>
      <c r="CR109" s="121"/>
      <c r="CS109" s="107"/>
      <c r="CT109" s="107"/>
    </row>
    <row r="110" spans="1:98" s="108" customFormat="1" x14ac:dyDescent="0.25">
      <c r="A110" s="286"/>
      <c r="B110" s="284"/>
      <c r="C110" s="298"/>
      <c r="D110" s="300"/>
      <c r="E110" s="284"/>
      <c r="F110" s="121"/>
      <c r="G110" s="286"/>
      <c r="H110" s="284"/>
      <c r="I110" s="285"/>
      <c r="J110" s="283"/>
      <c r="K110" s="319"/>
      <c r="L110" s="180"/>
      <c r="M110" s="181"/>
      <c r="N110" s="181"/>
      <c r="O110" s="181"/>
      <c r="P110" s="183"/>
      <c r="Q110" s="51"/>
      <c r="R110" s="259"/>
      <c r="S110" s="33" t="s">
        <v>150</v>
      </c>
      <c r="T110" s="32"/>
      <c r="U110" s="126"/>
      <c r="V110" s="136"/>
      <c r="W110" s="136"/>
      <c r="X110" s="136"/>
      <c r="Y110" s="136"/>
      <c r="Z110" s="127" t="str">
        <f t="shared" si="64"/>
        <v/>
      </c>
      <c r="AA110" s="179"/>
      <c r="AB110" s="180"/>
      <c r="AC110" s="181"/>
      <c r="AD110" s="181"/>
      <c r="AE110" s="181"/>
      <c r="AF110" s="183"/>
      <c r="AG110" s="280"/>
      <c r="AH110" s="131"/>
      <c r="AI110" s="142"/>
      <c r="AJ110" s="121"/>
      <c r="AK110" s="51"/>
      <c r="AL110" s="178"/>
      <c r="AM110" s="33" t="s">
        <v>150</v>
      </c>
      <c r="AN110" s="32"/>
      <c r="AO110" s="126"/>
      <c r="AP110" s="32"/>
      <c r="AQ110" s="32"/>
      <c r="AR110" s="32"/>
      <c r="AS110" s="32"/>
      <c r="AT110" s="127" t="str">
        <f t="shared" si="65"/>
        <v/>
      </c>
      <c r="AU110" s="179"/>
      <c r="AV110" s="180"/>
      <c r="AW110" s="181"/>
      <c r="AX110" s="181"/>
      <c r="AY110" s="181"/>
      <c r="AZ110" s="183"/>
      <c r="BA110" s="185"/>
      <c r="BB110" s="131"/>
      <c r="BC110" s="142"/>
      <c r="BD110" s="121"/>
      <c r="BE110" s="51"/>
      <c r="BF110" s="178"/>
      <c r="BG110" s="33" t="s">
        <v>150</v>
      </c>
      <c r="BH110" s="32"/>
      <c r="BI110" s="126"/>
      <c r="BJ110" s="32"/>
      <c r="BK110" s="32"/>
      <c r="BL110" s="32"/>
      <c r="BM110" s="32"/>
      <c r="BN110" s="139" t="str">
        <f t="shared" si="58"/>
        <v/>
      </c>
      <c r="BO110" s="179"/>
      <c r="BP110" s="180"/>
      <c r="BQ110" s="181"/>
      <c r="BR110" s="181"/>
      <c r="BS110" s="181"/>
      <c r="BT110" s="183"/>
      <c r="BU110" s="185"/>
      <c r="BV110" s="131"/>
      <c r="BW110" s="142"/>
      <c r="BX110" s="121"/>
      <c r="BY110" s="51"/>
      <c r="BZ110" s="178"/>
      <c r="CA110" s="33" t="s">
        <v>150</v>
      </c>
      <c r="CB110" s="32"/>
      <c r="CC110" s="126"/>
      <c r="CD110" s="32"/>
      <c r="CE110" s="32"/>
      <c r="CF110" s="32"/>
      <c r="CG110" s="32"/>
      <c r="CH110" s="139" t="str">
        <f t="shared" si="46"/>
        <v/>
      </c>
      <c r="CI110" s="179"/>
      <c r="CJ110" s="180"/>
      <c r="CK110" s="181"/>
      <c r="CL110" s="181"/>
      <c r="CM110" s="181"/>
      <c r="CN110" s="183"/>
      <c r="CO110" s="185"/>
      <c r="CP110" s="131"/>
      <c r="CQ110" s="142"/>
      <c r="CR110" s="121"/>
      <c r="CS110" s="107"/>
      <c r="CT110" s="107"/>
    </row>
    <row r="111" spans="1:98" s="108" customFormat="1" x14ac:dyDescent="0.25">
      <c r="A111" s="286"/>
      <c r="B111" s="284"/>
      <c r="C111" s="298"/>
      <c r="D111" s="300"/>
      <c r="E111" s="284"/>
      <c r="F111" s="121"/>
      <c r="G111" s="286"/>
      <c r="H111" s="284"/>
      <c r="I111" s="285"/>
      <c r="J111" s="283"/>
      <c r="K111" s="320"/>
      <c r="L111" s="180"/>
      <c r="M111" s="181"/>
      <c r="N111" s="181"/>
      <c r="O111" s="181"/>
      <c r="P111" s="183"/>
      <c r="Q111" s="51"/>
      <c r="R111" s="259"/>
      <c r="S111" s="33" t="s">
        <v>151</v>
      </c>
      <c r="T111" s="32"/>
      <c r="U111" s="126"/>
      <c r="V111" s="136"/>
      <c r="W111" s="136"/>
      <c r="X111" s="136"/>
      <c r="Y111" s="136"/>
      <c r="Z111" s="127" t="str">
        <f t="shared" si="64"/>
        <v/>
      </c>
      <c r="AA111" s="179"/>
      <c r="AB111" s="180"/>
      <c r="AC111" s="181"/>
      <c r="AD111" s="181"/>
      <c r="AE111" s="181"/>
      <c r="AF111" s="183"/>
      <c r="AG111" s="280"/>
      <c r="AH111" s="131"/>
      <c r="AI111" s="142"/>
      <c r="AJ111" s="121"/>
      <c r="AK111" s="51"/>
      <c r="AL111" s="178"/>
      <c r="AM111" s="33" t="s">
        <v>151</v>
      </c>
      <c r="AN111" s="32"/>
      <c r="AO111" s="126"/>
      <c r="AP111" s="32"/>
      <c r="AQ111" s="32"/>
      <c r="AR111" s="32"/>
      <c r="AS111" s="32"/>
      <c r="AT111" s="127" t="str">
        <f t="shared" si="65"/>
        <v/>
      </c>
      <c r="AU111" s="179"/>
      <c r="AV111" s="180"/>
      <c r="AW111" s="181"/>
      <c r="AX111" s="181"/>
      <c r="AY111" s="181"/>
      <c r="AZ111" s="183"/>
      <c r="BA111" s="185"/>
      <c r="BB111" s="131"/>
      <c r="BC111" s="142"/>
      <c r="BD111" s="121"/>
      <c r="BE111" s="51"/>
      <c r="BF111" s="178"/>
      <c r="BG111" s="33" t="s">
        <v>151</v>
      </c>
      <c r="BH111" s="32"/>
      <c r="BI111" s="126"/>
      <c r="BJ111" s="32"/>
      <c r="BK111" s="32"/>
      <c r="BL111" s="32"/>
      <c r="BM111" s="32"/>
      <c r="BN111" s="139" t="str">
        <f t="shared" si="58"/>
        <v/>
      </c>
      <c r="BO111" s="179"/>
      <c r="BP111" s="180"/>
      <c r="BQ111" s="181"/>
      <c r="BR111" s="181"/>
      <c r="BS111" s="181"/>
      <c r="BT111" s="183"/>
      <c r="BU111" s="185"/>
      <c r="BV111" s="131"/>
      <c r="BW111" s="142"/>
      <c r="BX111" s="121"/>
      <c r="BY111" s="51"/>
      <c r="BZ111" s="178"/>
      <c r="CA111" s="33" t="s">
        <v>151</v>
      </c>
      <c r="CB111" s="32"/>
      <c r="CC111" s="126"/>
      <c r="CD111" s="32"/>
      <c r="CE111" s="32"/>
      <c r="CF111" s="32"/>
      <c r="CG111" s="32"/>
      <c r="CH111" s="139" t="str">
        <f t="shared" si="46"/>
        <v/>
      </c>
      <c r="CI111" s="179"/>
      <c r="CJ111" s="180"/>
      <c r="CK111" s="181"/>
      <c r="CL111" s="181"/>
      <c r="CM111" s="181"/>
      <c r="CN111" s="183"/>
      <c r="CO111" s="185"/>
      <c r="CP111" s="131"/>
      <c r="CQ111" s="142"/>
      <c r="CR111" s="121"/>
      <c r="CS111" s="107"/>
      <c r="CT111" s="107"/>
    </row>
    <row r="112" spans="1:98" s="108" customFormat="1" x14ac:dyDescent="0.25">
      <c r="A112" s="277" t="b">
        <f>IF(D112&lt;&gt;"",'Información General'!$D$12&amp;"_"&amp;1+"11")</f>
        <v>0</v>
      </c>
      <c r="B112" s="278"/>
      <c r="C112" s="302" t="b">
        <f>IF(AND(B112&lt;&gt;""),IF(AND(B112="I. Calidad Educativa"),'Ejes Rectores'!$B$6,IF(AND(B112="II. Investigación y Posgrado"),'Ejes Rectores'!$B$7,IF(AND(B112="III. Gestión y Gobierno"),'Ejes Rectores'!$B$8,IF(AND(B112="IV. Vinculación Difusión y Extensión de la Cultura"),'Ejes Rectores'!$B$9,IF(AND(B112="V. Internacionalización"),'Ejes Rectores'!$B$10,IF(AND(B112="VI. Responsabilidad Social Universitaria"),'Ejes Rectores'!$B$11)))))))</f>
        <v>0</v>
      </c>
      <c r="D112" s="303"/>
      <c r="E112" s="278"/>
      <c r="F112" s="122"/>
      <c r="G112" s="277" t="b">
        <f>IF(H112&lt;&gt;"",(12.1+"0"))</f>
        <v>0</v>
      </c>
      <c r="H112" s="278"/>
      <c r="I112" s="260"/>
      <c r="J112" s="261"/>
      <c r="K112" s="315"/>
      <c r="L112" s="188"/>
      <c r="M112" s="189"/>
      <c r="N112" s="189"/>
      <c r="O112" s="189"/>
      <c r="P112" s="191" t="str">
        <f t="shared" ref="P112" si="66">IF(AND(M112&lt;&gt;"",O112&lt;&gt;""),IF(AND(M112&gt;5, O112&gt;5),"De Atención Inmediata",IF(AND(M112&lt;6, M112&gt;0, O112&gt;5),"De Atención Periódica",IF(AND(M112&gt;5, O112&lt;6, O112&gt;0),"De Seguimiento",IF(AND(M112&lt;6, M112&gt;0, O112&lt;6, O112&gt;0),"Controlado")))),"")</f>
        <v/>
      </c>
      <c r="Q112" s="51"/>
      <c r="R112" s="258"/>
      <c r="S112" s="33" t="s">
        <v>152</v>
      </c>
      <c r="T112" s="32"/>
      <c r="U112" s="126"/>
      <c r="V112" s="136"/>
      <c r="W112" s="136"/>
      <c r="X112" s="136"/>
      <c r="Y112" s="136"/>
      <c r="Z112" s="127" t="str">
        <f t="shared" si="64"/>
        <v/>
      </c>
      <c r="AA112" s="187"/>
      <c r="AB112" s="188"/>
      <c r="AC112" s="189"/>
      <c r="AD112" s="189"/>
      <c r="AE112" s="189"/>
      <c r="AF112" s="191" t="str">
        <f t="shared" ref="AF112" si="67">IF(AND(AC112&lt;&gt;"",AE112&lt;&gt;""),IF(AND(AC112&gt;5, AE112&gt;5),"De Atención Inmediata",IF(AND(AC112&lt;6, AC112&gt;0, AE112&gt;5),"De Atención Periódica",IF(AND(AC112&gt;5, AE112&lt;6, AE112&gt;0),"De Seguimiento",IF(AND(AC112&lt;6, AC112&gt;0, AE112&lt;6, AE112&gt;0),"Controlado")))),"")</f>
        <v/>
      </c>
      <c r="AG112" s="199"/>
      <c r="AH112" s="132"/>
      <c r="AI112" s="143"/>
      <c r="AJ112" s="122"/>
      <c r="AK112" s="51"/>
      <c r="AL112" s="186"/>
      <c r="AM112" s="33" t="s">
        <v>152</v>
      </c>
      <c r="AN112" s="32"/>
      <c r="AO112" s="126"/>
      <c r="AP112" s="32"/>
      <c r="AQ112" s="32"/>
      <c r="AR112" s="32"/>
      <c r="AS112" s="32"/>
      <c r="AT112" s="127" t="str">
        <f t="shared" si="65"/>
        <v/>
      </c>
      <c r="AU112" s="187"/>
      <c r="AV112" s="188"/>
      <c r="AW112" s="189"/>
      <c r="AX112" s="189"/>
      <c r="AY112" s="189"/>
      <c r="AZ112" s="190" t="str">
        <f t="shared" ref="AZ112" si="68">IF(AND(AW112&lt;&gt;"",AY112&lt;&gt;""),IF(AND(AW112&gt;5, AY112&gt;5),"De Atención Inmediata",IF(AND(AW112&lt;6, AW112&gt;0, AY112&gt;5),"De Atención Periódica",IF(AND(AW112&gt;5, AY112&lt;6, AY112&gt;0),"De Seguimiento",IF(AND(AW112&lt;6, AW112&gt;0, AY112&lt;6, AY112&gt;0),"Controlado")))),"")</f>
        <v/>
      </c>
      <c r="BA112" s="192"/>
      <c r="BB112" s="132"/>
      <c r="BC112" s="143"/>
      <c r="BD112" s="122"/>
      <c r="BE112" s="51"/>
      <c r="BF112" s="186"/>
      <c r="BG112" s="33" t="s">
        <v>152</v>
      </c>
      <c r="BH112" s="32"/>
      <c r="BI112" s="126"/>
      <c r="BJ112" s="32"/>
      <c r="BK112" s="32"/>
      <c r="BL112" s="32"/>
      <c r="BM112" s="32"/>
      <c r="BN112" s="139" t="str">
        <f t="shared" si="58"/>
        <v/>
      </c>
      <c r="BO112" s="187"/>
      <c r="BP112" s="188"/>
      <c r="BQ112" s="189"/>
      <c r="BR112" s="189"/>
      <c r="BS112" s="189"/>
      <c r="BT112" s="190" t="str">
        <f t="shared" ref="BT112" si="69">IF(AND(BQ112&lt;&gt;"",BS112&lt;&gt;""),IF(AND(BQ112&gt;5, BS112&gt;5),"De Atención Inmediata",IF(AND(BQ112&lt;6, BQ112&gt;0, BS112&gt;5),"De Atención Periódica",IF(AND(BQ112&gt;5, BS112&lt;6, BS112&gt;0),"De Seguimiento",IF(AND(BQ112&lt;6, BQ112&gt;0, BS112&lt;6, BS112&gt;0),"Controlado")))),"")</f>
        <v/>
      </c>
      <c r="BU112" s="192"/>
      <c r="BV112" s="132"/>
      <c r="BW112" s="143"/>
      <c r="BX112" s="122"/>
      <c r="BY112" s="51"/>
      <c r="BZ112" s="186"/>
      <c r="CA112" s="33" t="s">
        <v>152</v>
      </c>
      <c r="CB112" s="32"/>
      <c r="CC112" s="126"/>
      <c r="CD112" s="32"/>
      <c r="CE112" s="32"/>
      <c r="CF112" s="32"/>
      <c r="CG112" s="32"/>
      <c r="CH112" s="139" t="str">
        <f t="shared" si="46"/>
        <v/>
      </c>
      <c r="CI112" s="187"/>
      <c r="CJ112" s="188"/>
      <c r="CK112" s="189"/>
      <c r="CL112" s="189"/>
      <c r="CM112" s="189"/>
      <c r="CN112" s="190" t="str">
        <f t="shared" ref="CN112" si="70">IF(AND(CK112&lt;&gt;"",CM112&lt;&gt;""),IF(AND(CK112&gt;5, CM112&gt;5),"De Atención Inmediata",IF(AND(CK112&lt;6, CK112&gt;0, CM112&gt;5),"De Atención Periódica",IF(AND(CK112&gt;5, CM112&lt;6, CM112&gt;0),"De Seguimiento",IF(AND(CK112&lt;6, CK112&gt;0, CM112&lt;6, CM112&gt;0),"Controlado")))),"")</f>
        <v/>
      </c>
      <c r="CO112" s="192"/>
      <c r="CP112" s="132"/>
      <c r="CQ112" s="143"/>
      <c r="CR112" s="122"/>
      <c r="CS112" s="107"/>
      <c r="CT112" s="107"/>
    </row>
    <row r="113" spans="1:98" s="108" customFormat="1" x14ac:dyDescent="0.25">
      <c r="A113" s="277"/>
      <c r="B113" s="278"/>
      <c r="C113" s="302"/>
      <c r="D113" s="303"/>
      <c r="E113" s="278"/>
      <c r="F113" s="122"/>
      <c r="G113" s="277"/>
      <c r="H113" s="278"/>
      <c r="I113" s="260"/>
      <c r="J113" s="261"/>
      <c r="K113" s="316"/>
      <c r="L113" s="188"/>
      <c r="M113" s="189"/>
      <c r="N113" s="189"/>
      <c r="O113" s="189"/>
      <c r="P113" s="191"/>
      <c r="Q113" s="51"/>
      <c r="R113" s="258"/>
      <c r="S113" s="33" t="s">
        <v>153</v>
      </c>
      <c r="T113" s="32"/>
      <c r="U113" s="126"/>
      <c r="V113" s="136"/>
      <c r="W113" s="136"/>
      <c r="X113" s="136"/>
      <c r="Y113" s="136"/>
      <c r="Z113" s="127" t="str">
        <f t="shared" si="64"/>
        <v/>
      </c>
      <c r="AA113" s="187"/>
      <c r="AB113" s="188"/>
      <c r="AC113" s="189"/>
      <c r="AD113" s="189"/>
      <c r="AE113" s="189"/>
      <c r="AF113" s="191"/>
      <c r="AG113" s="199"/>
      <c r="AH113" s="132"/>
      <c r="AI113" s="143"/>
      <c r="AJ113" s="122"/>
      <c r="AK113" s="51"/>
      <c r="AL113" s="186"/>
      <c r="AM113" s="33" t="s">
        <v>153</v>
      </c>
      <c r="AN113" s="32"/>
      <c r="AO113" s="126"/>
      <c r="AP113" s="32"/>
      <c r="AQ113" s="32"/>
      <c r="AR113" s="32"/>
      <c r="AS113" s="32"/>
      <c r="AT113" s="127" t="str">
        <f t="shared" si="65"/>
        <v/>
      </c>
      <c r="AU113" s="187"/>
      <c r="AV113" s="188"/>
      <c r="AW113" s="189"/>
      <c r="AX113" s="189"/>
      <c r="AY113" s="189"/>
      <c r="AZ113" s="191"/>
      <c r="BA113" s="193"/>
      <c r="BB113" s="132"/>
      <c r="BC113" s="143"/>
      <c r="BD113" s="122"/>
      <c r="BE113" s="51"/>
      <c r="BF113" s="186"/>
      <c r="BG113" s="33" t="s">
        <v>153</v>
      </c>
      <c r="BH113" s="32"/>
      <c r="BI113" s="126"/>
      <c r="BJ113" s="32"/>
      <c r="BK113" s="32"/>
      <c r="BL113" s="32"/>
      <c r="BM113" s="32"/>
      <c r="BN113" s="139" t="str">
        <f t="shared" si="58"/>
        <v/>
      </c>
      <c r="BO113" s="187"/>
      <c r="BP113" s="188"/>
      <c r="BQ113" s="189"/>
      <c r="BR113" s="189"/>
      <c r="BS113" s="189"/>
      <c r="BT113" s="191"/>
      <c r="BU113" s="193"/>
      <c r="BV113" s="132"/>
      <c r="BW113" s="143"/>
      <c r="BX113" s="122"/>
      <c r="BY113" s="51"/>
      <c r="BZ113" s="186"/>
      <c r="CA113" s="33" t="s">
        <v>153</v>
      </c>
      <c r="CB113" s="32"/>
      <c r="CC113" s="126"/>
      <c r="CD113" s="32"/>
      <c r="CE113" s="32"/>
      <c r="CF113" s="32"/>
      <c r="CG113" s="32"/>
      <c r="CH113" s="139" t="str">
        <f t="shared" si="46"/>
        <v/>
      </c>
      <c r="CI113" s="187"/>
      <c r="CJ113" s="188"/>
      <c r="CK113" s="189"/>
      <c r="CL113" s="189"/>
      <c r="CM113" s="189"/>
      <c r="CN113" s="191"/>
      <c r="CO113" s="193"/>
      <c r="CP113" s="132"/>
      <c r="CQ113" s="143"/>
      <c r="CR113" s="122"/>
      <c r="CS113" s="107"/>
      <c r="CT113" s="107"/>
    </row>
    <row r="114" spans="1:98" s="108" customFormat="1" x14ac:dyDescent="0.25">
      <c r="A114" s="277"/>
      <c r="B114" s="278"/>
      <c r="C114" s="302"/>
      <c r="D114" s="303"/>
      <c r="E114" s="278"/>
      <c r="F114" s="122"/>
      <c r="G114" s="277"/>
      <c r="H114" s="278"/>
      <c r="I114" s="260"/>
      <c r="J114" s="261"/>
      <c r="K114" s="316"/>
      <c r="L114" s="188"/>
      <c r="M114" s="189"/>
      <c r="N114" s="189"/>
      <c r="O114" s="189"/>
      <c r="P114" s="191"/>
      <c r="Q114" s="51"/>
      <c r="R114" s="258"/>
      <c r="S114" s="33" t="s">
        <v>154</v>
      </c>
      <c r="T114" s="32"/>
      <c r="U114" s="126"/>
      <c r="V114" s="136"/>
      <c r="W114" s="136"/>
      <c r="X114" s="136"/>
      <c r="Y114" s="136"/>
      <c r="Z114" s="127" t="str">
        <f t="shared" si="64"/>
        <v/>
      </c>
      <c r="AA114" s="187"/>
      <c r="AB114" s="188"/>
      <c r="AC114" s="189"/>
      <c r="AD114" s="189"/>
      <c r="AE114" s="189"/>
      <c r="AF114" s="191"/>
      <c r="AG114" s="199"/>
      <c r="AH114" s="132"/>
      <c r="AI114" s="143"/>
      <c r="AJ114" s="122"/>
      <c r="AK114" s="51"/>
      <c r="AL114" s="186"/>
      <c r="AM114" s="33" t="s">
        <v>154</v>
      </c>
      <c r="AN114" s="32"/>
      <c r="AO114" s="126"/>
      <c r="AP114" s="32"/>
      <c r="AQ114" s="32"/>
      <c r="AR114" s="32"/>
      <c r="AS114" s="32"/>
      <c r="AT114" s="127" t="str">
        <f t="shared" si="65"/>
        <v/>
      </c>
      <c r="AU114" s="187"/>
      <c r="AV114" s="188"/>
      <c r="AW114" s="189"/>
      <c r="AX114" s="189"/>
      <c r="AY114" s="189"/>
      <c r="AZ114" s="191"/>
      <c r="BA114" s="193"/>
      <c r="BB114" s="132"/>
      <c r="BC114" s="143"/>
      <c r="BD114" s="122"/>
      <c r="BE114" s="51"/>
      <c r="BF114" s="186"/>
      <c r="BG114" s="33" t="s">
        <v>154</v>
      </c>
      <c r="BH114" s="32"/>
      <c r="BI114" s="126"/>
      <c r="BJ114" s="32"/>
      <c r="BK114" s="32"/>
      <c r="BL114" s="32"/>
      <c r="BM114" s="32"/>
      <c r="BN114" s="139" t="str">
        <f t="shared" si="58"/>
        <v/>
      </c>
      <c r="BO114" s="187"/>
      <c r="BP114" s="188"/>
      <c r="BQ114" s="189"/>
      <c r="BR114" s="189"/>
      <c r="BS114" s="189"/>
      <c r="BT114" s="191"/>
      <c r="BU114" s="193"/>
      <c r="BV114" s="132"/>
      <c r="BW114" s="143"/>
      <c r="BX114" s="122"/>
      <c r="BY114" s="51"/>
      <c r="BZ114" s="186"/>
      <c r="CA114" s="33" t="s">
        <v>154</v>
      </c>
      <c r="CB114" s="32"/>
      <c r="CC114" s="126"/>
      <c r="CD114" s="32"/>
      <c r="CE114" s="32"/>
      <c r="CF114" s="32"/>
      <c r="CG114" s="32"/>
      <c r="CH114" s="139" t="str">
        <f t="shared" si="46"/>
        <v/>
      </c>
      <c r="CI114" s="187"/>
      <c r="CJ114" s="188"/>
      <c r="CK114" s="189"/>
      <c r="CL114" s="189"/>
      <c r="CM114" s="189"/>
      <c r="CN114" s="191"/>
      <c r="CO114" s="193"/>
      <c r="CP114" s="132"/>
      <c r="CQ114" s="143"/>
      <c r="CR114" s="122"/>
      <c r="CS114" s="107"/>
      <c r="CT114" s="107"/>
    </row>
    <row r="115" spans="1:98" s="108" customFormat="1" x14ac:dyDescent="0.25">
      <c r="A115" s="277"/>
      <c r="B115" s="278"/>
      <c r="C115" s="302"/>
      <c r="D115" s="303"/>
      <c r="E115" s="278"/>
      <c r="F115" s="122"/>
      <c r="G115" s="277" t="b">
        <f>IF(H115&lt;&gt;"",(12.1+".1"))</f>
        <v>0</v>
      </c>
      <c r="H115" s="278"/>
      <c r="I115" s="260"/>
      <c r="J115" s="261"/>
      <c r="K115" s="316"/>
      <c r="L115" s="188"/>
      <c r="M115" s="189"/>
      <c r="N115" s="189"/>
      <c r="O115" s="189"/>
      <c r="P115" s="191"/>
      <c r="Q115" s="51"/>
      <c r="R115" s="258"/>
      <c r="S115" s="33" t="s">
        <v>155</v>
      </c>
      <c r="T115" s="32"/>
      <c r="U115" s="126"/>
      <c r="V115" s="136"/>
      <c r="W115" s="136"/>
      <c r="X115" s="136"/>
      <c r="Y115" s="136"/>
      <c r="Z115" s="127" t="str">
        <f t="shared" si="64"/>
        <v/>
      </c>
      <c r="AA115" s="187"/>
      <c r="AB115" s="188"/>
      <c r="AC115" s="189"/>
      <c r="AD115" s="189"/>
      <c r="AE115" s="189"/>
      <c r="AF115" s="191"/>
      <c r="AG115" s="199"/>
      <c r="AH115" s="132"/>
      <c r="AI115" s="143"/>
      <c r="AJ115" s="122"/>
      <c r="AK115" s="51"/>
      <c r="AL115" s="186"/>
      <c r="AM115" s="33" t="s">
        <v>155</v>
      </c>
      <c r="AN115" s="32"/>
      <c r="AO115" s="126"/>
      <c r="AP115" s="32"/>
      <c r="AQ115" s="32"/>
      <c r="AR115" s="32"/>
      <c r="AS115" s="32"/>
      <c r="AT115" s="127" t="str">
        <f t="shared" si="65"/>
        <v/>
      </c>
      <c r="AU115" s="187"/>
      <c r="AV115" s="188"/>
      <c r="AW115" s="189"/>
      <c r="AX115" s="189"/>
      <c r="AY115" s="189"/>
      <c r="AZ115" s="191"/>
      <c r="BA115" s="192"/>
      <c r="BB115" s="132"/>
      <c r="BC115" s="143"/>
      <c r="BD115" s="122"/>
      <c r="BE115" s="51"/>
      <c r="BF115" s="186"/>
      <c r="BG115" s="33" t="s">
        <v>155</v>
      </c>
      <c r="BH115" s="32"/>
      <c r="BI115" s="126"/>
      <c r="BJ115" s="32"/>
      <c r="BK115" s="32"/>
      <c r="BL115" s="32"/>
      <c r="BM115" s="32"/>
      <c r="BN115" s="139" t="str">
        <f t="shared" si="58"/>
        <v/>
      </c>
      <c r="BO115" s="187"/>
      <c r="BP115" s="188"/>
      <c r="BQ115" s="189"/>
      <c r="BR115" s="189"/>
      <c r="BS115" s="189"/>
      <c r="BT115" s="191"/>
      <c r="BU115" s="192"/>
      <c r="BV115" s="132"/>
      <c r="BW115" s="143"/>
      <c r="BX115" s="122"/>
      <c r="BY115" s="51"/>
      <c r="BZ115" s="186"/>
      <c r="CA115" s="33" t="s">
        <v>155</v>
      </c>
      <c r="CB115" s="32"/>
      <c r="CC115" s="126"/>
      <c r="CD115" s="32"/>
      <c r="CE115" s="32"/>
      <c r="CF115" s="32"/>
      <c r="CG115" s="32"/>
      <c r="CH115" s="139" t="str">
        <f t="shared" si="46"/>
        <v/>
      </c>
      <c r="CI115" s="187"/>
      <c r="CJ115" s="188"/>
      <c r="CK115" s="189"/>
      <c r="CL115" s="189"/>
      <c r="CM115" s="189"/>
      <c r="CN115" s="191"/>
      <c r="CO115" s="192"/>
      <c r="CP115" s="132"/>
      <c r="CQ115" s="143"/>
      <c r="CR115" s="122"/>
      <c r="CS115" s="107"/>
      <c r="CT115" s="107"/>
    </row>
    <row r="116" spans="1:98" s="108" customFormat="1" x14ac:dyDescent="0.25">
      <c r="A116" s="277"/>
      <c r="B116" s="278"/>
      <c r="C116" s="302"/>
      <c r="D116" s="303"/>
      <c r="E116" s="278"/>
      <c r="F116" s="122"/>
      <c r="G116" s="277"/>
      <c r="H116" s="278"/>
      <c r="I116" s="260"/>
      <c r="J116" s="261"/>
      <c r="K116" s="316"/>
      <c r="L116" s="188"/>
      <c r="M116" s="189"/>
      <c r="N116" s="189"/>
      <c r="O116" s="189"/>
      <c r="P116" s="191"/>
      <c r="Q116" s="51"/>
      <c r="R116" s="258"/>
      <c r="S116" s="33" t="s">
        <v>156</v>
      </c>
      <c r="T116" s="32"/>
      <c r="U116" s="126"/>
      <c r="V116" s="136"/>
      <c r="W116" s="136"/>
      <c r="X116" s="136"/>
      <c r="Y116" s="136"/>
      <c r="Z116" s="127" t="str">
        <f t="shared" si="64"/>
        <v/>
      </c>
      <c r="AA116" s="187"/>
      <c r="AB116" s="188"/>
      <c r="AC116" s="189"/>
      <c r="AD116" s="189"/>
      <c r="AE116" s="189"/>
      <c r="AF116" s="191"/>
      <c r="AG116" s="199"/>
      <c r="AH116" s="132"/>
      <c r="AI116" s="143"/>
      <c r="AJ116" s="122"/>
      <c r="AK116" s="51"/>
      <c r="AL116" s="186"/>
      <c r="AM116" s="33" t="s">
        <v>156</v>
      </c>
      <c r="AN116" s="32"/>
      <c r="AO116" s="126"/>
      <c r="AP116" s="32"/>
      <c r="AQ116" s="32"/>
      <c r="AR116" s="32"/>
      <c r="AS116" s="32"/>
      <c r="AT116" s="127" t="str">
        <f t="shared" si="65"/>
        <v/>
      </c>
      <c r="AU116" s="187"/>
      <c r="AV116" s="188"/>
      <c r="AW116" s="189"/>
      <c r="AX116" s="189"/>
      <c r="AY116" s="189"/>
      <c r="AZ116" s="191"/>
      <c r="BA116" s="193"/>
      <c r="BB116" s="132"/>
      <c r="BC116" s="143"/>
      <c r="BD116" s="122"/>
      <c r="BE116" s="51"/>
      <c r="BF116" s="186"/>
      <c r="BG116" s="33" t="s">
        <v>156</v>
      </c>
      <c r="BH116" s="32"/>
      <c r="BI116" s="126"/>
      <c r="BJ116" s="32"/>
      <c r="BK116" s="32"/>
      <c r="BL116" s="32"/>
      <c r="BM116" s="32"/>
      <c r="BN116" s="139" t="str">
        <f t="shared" si="58"/>
        <v/>
      </c>
      <c r="BO116" s="187"/>
      <c r="BP116" s="188"/>
      <c r="BQ116" s="189"/>
      <c r="BR116" s="189"/>
      <c r="BS116" s="189"/>
      <c r="BT116" s="191"/>
      <c r="BU116" s="193"/>
      <c r="BV116" s="132"/>
      <c r="BW116" s="143"/>
      <c r="BX116" s="122"/>
      <c r="BY116" s="51"/>
      <c r="BZ116" s="186"/>
      <c r="CA116" s="33" t="s">
        <v>156</v>
      </c>
      <c r="CB116" s="32"/>
      <c r="CC116" s="126"/>
      <c r="CD116" s="32"/>
      <c r="CE116" s="32"/>
      <c r="CF116" s="32"/>
      <c r="CG116" s="32"/>
      <c r="CH116" s="139" t="str">
        <f t="shared" si="46"/>
        <v/>
      </c>
      <c r="CI116" s="187"/>
      <c r="CJ116" s="188"/>
      <c r="CK116" s="189"/>
      <c r="CL116" s="189"/>
      <c r="CM116" s="189"/>
      <c r="CN116" s="191"/>
      <c r="CO116" s="193"/>
      <c r="CP116" s="132"/>
      <c r="CQ116" s="143"/>
      <c r="CR116" s="122"/>
      <c r="CS116" s="107"/>
      <c r="CT116" s="107"/>
    </row>
    <row r="117" spans="1:98" s="108" customFormat="1" x14ac:dyDescent="0.25">
      <c r="A117" s="277"/>
      <c r="B117" s="278"/>
      <c r="C117" s="302"/>
      <c r="D117" s="303"/>
      <c r="E117" s="278"/>
      <c r="F117" s="122"/>
      <c r="G117" s="277"/>
      <c r="H117" s="278"/>
      <c r="I117" s="260"/>
      <c r="J117" s="261"/>
      <c r="K117" s="316"/>
      <c r="L117" s="188"/>
      <c r="M117" s="189"/>
      <c r="N117" s="189"/>
      <c r="O117" s="189"/>
      <c r="P117" s="191"/>
      <c r="Q117" s="51"/>
      <c r="R117" s="258"/>
      <c r="S117" s="33" t="s">
        <v>157</v>
      </c>
      <c r="T117" s="32"/>
      <c r="U117" s="126"/>
      <c r="V117" s="136"/>
      <c r="W117" s="136"/>
      <c r="X117" s="136"/>
      <c r="Y117" s="136"/>
      <c r="Z117" s="127" t="str">
        <f t="shared" si="64"/>
        <v/>
      </c>
      <c r="AA117" s="187"/>
      <c r="AB117" s="188"/>
      <c r="AC117" s="189"/>
      <c r="AD117" s="189"/>
      <c r="AE117" s="189"/>
      <c r="AF117" s="191"/>
      <c r="AG117" s="199"/>
      <c r="AH117" s="132"/>
      <c r="AI117" s="143"/>
      <c r="AJ117" s="122"/>
      <c r="AK117" s="51"/>
      <c r="AL117" s="186"/>
      <c r="AM117" s="33" t="s">
        <v>157</v>
      </c>
      <c r="AN117" s="32"/>
      <c r="AO117" s="126"/>
      <c r="AP117" s="32"/>
      <c r="AQ117" s="32"/>
      <c r="AR117" s="32"/>
      <c r="AS117" s="32"/>
      <c r="AT117" s="127" t="str">
        <f t="shared" si="65"/>
        <v/>
      </c>
      <c r="AU117" s="187"/>
      <c r="AV117" s="188"/>
      <c r="AW117" s="189"/>
      <c r="AX117" s="189"/>
      <c r="AY117" s="189"/>
      <c r="AZ117" s="191"/>
      <c r="BA117" s="193"/>
      <c r="BB117" s="132"/>
      <c r="BC117" s="143"/>
      <c r="BD117" s="122"/>
      <c r="BE117" s="51"/>
      <c r="BF117" s="186"/>
      <c r="BG117" s="33" t="s">
        <v>157</v>
      </c>
      <c r="BH117" s="32"/>
      <c r="BI117" s="126"/>
      <c r="BJ117" s="32"/>
      <c r="BK117" s="32"/>
      <c r="BL117" s="32"/>
      <c r="BM117" s="32"/>
      <c r="BN117" s="139" t="str">
        <f t="shared" si="58"/>
        <v/>
      </c>
      <c r="BO117" s="187"/>
      <c r="BP117" s="188"/>
      <c r="BQ117" s="189"/>
      <c r="BR117" s="189"/>
      <c r="BS117" s="189"/>
      <c r="BT117" s="191"/>
      <c r="BU117" s="193"/>
      <c r="BV117" s="132"/>
      <c r="BW117" s="143"/>
      <c r="BX117" s="122"/>
      <c r="BY117" s="51"/>
      <c r="BZ117" s="186"/>
      <c r="CA117" s="33" t="s">
        <v>157</v>
      </c>
      <c r="CB117" s="32"/>
      <c r="CC117" s="126"/>
      <c r="CD117" s="32"/>
      <c r="CE117" s="32"/>
      <c r="CF117" s="32"/>
      <c r="CG117" s="32"/>
      <c r="CH117" s="139" t="str">
        <f t="shared" si="46"/>
        <v/>
      </c>
      <c r="CI117" s="187"/>
      <c r="CJ117" s="188"/>
      <c r="CK117" s="189"/>
      <c r="CL117" s="189"/>
      <c r="CM117" s="189"/>
      <c r="CN117" s="191"/>
      <c r="CO117" s="193"/>
      <c r="CP117" s="132"/>
      <c r="CQ117" s="143"/>
      <c r="CR117" s="122"/>
      <c r="CS117" s="107"/>
      <c r="CT117" s="107"/>
    </row>
    <row r="118" spans="1:98" s="108" customFormat="1" x14ac:dyDescent="0.25">
      <c r="A118" s="277"/>
      <c r="B118" s="278"/>
      <c r="C118" s="302"/>
      <c r="D118" s="303"/>
      <c r="E118" s="278"/>
      <c r="F118" s="122"/>
      <c r="G118" s="277" t="b">
        <f>IF(H118&lt;&gt;"",(12.1+".2"))</f>
        <v>0</v>
      </c>
      <c r="H118" s="278"/>
      <c r="I118" s="260"/>
      <c r="J118" s="261"/>
      <c r="K118" s="316"/>
      <c r="L118" s="188"/>
      <c r="M118" s="189"/>
      <c r="N118" s="189"/>
      <c r="O118" s="189"/>
      <c r="P118" s="191"/>
      <c r="Q118" s="51"/>
      <c r="R118" s="258"/>
      <c r="S118" s="33" t="s">
        <v>158</v>
      </c>
      <c r="T118" s="32"/>
      <c r="U118" s="126"/>
      <c r="V118" s="136"/>
      <c r="W118" s="136"/>
      <c r="X118" s="136"/>
      <c r="Y118" s="136"/>
      <c r="Z118" s="127" t="str">
        <f t="shared" si="64"/>
        <v/>
      </c>
      <c r="AA118" s="187"/>
      <c r="AB118" s="188"/>
      <c r="AC118" s="189"/>
      <c r="AD118" s="189"/>
      <c r="AE118" s="189"/>
      <c r="AF118" s="191"/>
      <c r="AG118" s="199"/>
      <c r="AH118" s="133"/>
      <c r="AI118" s="143"/>
      <c r="AJ118" s="122"/>
      <c r="AK118" s="51"/>
      <c r="AL118" s="186"/>
      <c r="AM118" s="33" t="s">
        <v>158</v>
      </c>
      <c r="AN118" s="32"/>
      <c r="AO118" s="126"/>
      <c r="AP118" s="32"/>
      <c r="AQ118" s="32"/>
      <c r="AR118" s="32"/>
      <c r="AS118" s="32"/>
      <c r="AT118" s="127" t="str">
        <f t="shared" si="65"/>
        <v/>
      </c>
      <c r="AU118" s="187"/>
      <c r="AV118" s="188"/>
      <c r="AW118" s="189"/>
      <c r="AX118" s="189"/>
      <c r="AY118" s="189"/>
      <c r="AZ118" s="191"/>
      <c r="BA118" s="192"/>
      <c r="BB118" s="133"/>
      <c r="BC118" s="143"/>
      <c r="BD118" s="122"/>
      <c r="BE118" s="51"/>
      <c r="BF118" s="186"/>
      <c r="BG118" s="33" t="s">
        <v>158</v>
      </c>
      <c r="BH118" s="32"/>
      <c r="BI118" s="126"/>
      <c r="BJ118" s="32"/>
      <c r="BK118" s="32"/>
      <c r="BL118" s="32"/>
      <c r="BM118" s="32"/>
      <c r="BN118" s="139" t="str">
        <f t="shared" si="58"/>
        <v/>
      </c>
      <c r="BO118" s="187"/>
      <c r="BP118" s="188"/>
      <c r="BQ118" s="189"/>
      <c r="BR118" s="189"/>
      <c r="BS118" s="189"/>
      <c r="BT118" s="191"/>
      <c r="BU118" s="192"/>
      <c r="BV118" s="133"/>
      <c r="BW118" s="143"/>
      <c r="BX118" s="122"/>
      <c r="BY118" s="51"/>
      <c r="BZ118" s="186"/>
      <c r="CA118" s="33" t="s">
        <v>158</v>
      </c>
      <c r="CB118" s="32"/>
      <c r="CC118" s="126"/>
      <c r="CD118" s="32"/>
      <c r="CE118" s="32"/>
      <c r="CF118" s="32"/>
      <c r="CG118" s="32"/>
      <c r="CH118" s="139" t="str">
        <f t="shared" si="46"/>
        <v/>
      </c>
      <c r="CI118" s="187"/>
      <c r="CJ118" s="188"/>
      <c r="CK118" s="189"/>
      <c r="CL118" s="189"/>
      <c r="CM118" s="189"/>
      <c r="CN118" s="191"/>
      <c r="CO118" s="192"/>
      <c r="CP118" s="133"/>
      <c r="CQ118" s="143"/>
      <c r="CR118" s="122"/>
      <c r="CS118" s="107"/>
      <c r="CT118" s="107"/>
    </row>
    <row r="119" spans="1:98" s="108" customFormat="1" x14ac:dyDescent="0.25">
      <c r="A119" s="277"/>
      <c r="B119" s="278"/>
      <c r="C119" s="302"/>
      <c r="D119" s="303"/>
      <c r="E119" s="278"/>
      <c r="F119" s="122"/>
      <c r="G119" s="277"/>
      <c r="H119" s="278"/>
      <c r="I119" s="260"/>
      <c r="J119" s="261"/>
      <c r="K119" s="316"/>
      <c r="L119" s="188"/>
      <c r="M119" s="189"/>
      <c r="N119" s="189"/>
      <c r="O119" s="189"/>
      <c r="P119" s="191"/>
      <c r="Q119" s="51"/>
      <c r="R119" s="258"/>
      <c r="S119" s="33" t="s">
        <v>159</v>
      </c>
      <c r="T119" s="32"/>
      <c r="U119" s="126"/>
      <c r="V119" s="136"/>
      <c r="W119" s="136"/>
      <c r="X119" s="136"/>
      <c r="Y119" s="136"/>
      <c r="Z119" s="127" t="str">
        <f t="shared" si="64"/>
        <v/>
      </c>
      <c r="AA119" s="187"/>
      <c r="AB119" s="188"/>
      <c r="AC119" s="189"/>
      <c r="AD119" s="189"/>
      <c r="AE119" s="189"/>
      <c r="AF119" s="191"/>
      <c r="AG119" s="199"/>
      <c r="AH119" s="133"/>
      <c r="AI119" s="143"/>
      <c r="AJ119" s="122"/>
      <c r="AK119" s="51"/>
      <c r="AL119" s="186"/>
      <c r="AM119" s="33" t="s">
        <v>159</v>
      </c>
      <c r="AN119" s="32"/>
      <c r="AO119" s="126"/>
      <c r="AP119" s="32"/>
      <c r="AQ119" s="32"/>
      <c r="AR119" s="32"/>
      <c r="AS119" s="32"/>
      <c r="AT119" s="127" t="str">
        <f t="shared" si="65"/>
        <v/>
      </c>
      <c r="AU119" s="187"/>
      <c r="AV119" s="188"/>
      <c r="AW119" s="189"/>
      <c r="AX119" s="189"/>
      <c r="AY119" s="189"/>
      <c r="AZ119" s="191"/>
      <c r="BA119" s="193"/>
      <c r="BB119" s="133"/>
      <c r="BC119" s="143"/>
      <c r="BD119" s="122"/>
      <c r="BE119" s="51"/>
      <c r="BF119" s="186"/>
      <c r="BG119" s="33" t="s">
        <v>159</v>
      </c>
      <c r="BH119" s="32"/>
      <c r="BI119" s="126"/>
      <c r="BJ119" s="32"/>
      <c r="BK119" s="32"/>
      <c r="BL119" s="32"/>
      <c r="BM119" s="32"/>
      <c r="BN119" s="139" t="str">
        <f t="shared" si="58"/>
        <v/>
      </c>
      <c r="BO119" s="187"/>
      <c r="BP119" s="188"/>
      <c r="BQ119" s="189"/>
      <c r="BR119" s="189"/>
      <c r="BS119" s="189"/>
      <c r="BT119" s="191"/>
      <c r="BU119" s="193"/>
      <c r="BV119" s="133"/>
      <c r="BW119" s="143"/>
      <c r="BX119" s="122"/>
      <c r="BY119" s="51"/>
      <c r="BZ119" s="186"/>
      <c r="CA119" s="33" t="s">
        <v>159</v>
      </c>
      <c r="CB119" s="32"/>
      <c r="CC119" s="126"/>
      <c r="CD119" s="32"/>
      <c r="CE119" s="32"/>
      <c r="CF119" s="32"/>
      <c r="CG119" s="32"/>
      <c r="CH119" s="139" t="str">
        <f t="shared" si="46"/>
        <v/>
      </c>
      <c r="CI119" s="187"/>
      <c r="CJ119" s="188"/>
      <c r="CK119" s="189"/>
      <c r="CL119" s="189"/>
      <c r="CM119" s="189"/>
      <c r="CN119" s="191"/>
      <c r="CO119" s="193"/>
      <c r="CP119" s="133"/>
      <c r="CQ119" s="143"/>
      <c r="CR119" s="122"/>
      <c r="CS119" s="107"/>
      <c r="CT119" s="107"/>
    </row>
    <row r="120" spans="1:98" s="108" customFormat="1" x14ac:dyDescent="0.25">
      <c r="A120" s="277"/>
      <c r="B120" s="278"/>
      <c r="C120" s="302"/>
      <c r="D120" s="303"/>
      <c r="E120" s="278"/>
      <c r="F120" s="122"/>
      <c r="G120" s="277"/>
      <c r="H120" s="278"/>
      <c r="I120" s="260"/>
      <c r="J120" s="261"/>
      <c r="K120" s="317"/>
      <c r="L120" s="188"/>
      <c r="M120" s="189"/>
      <c r="N120" s="189"/>
      <c r="O120" s="189"/>
      <c r="P120" s="191"/>
      <c r="Q120" s="51"/>
      <c r="R120" s="258"/>
      <c r="S120" s="33" t="s">
        <v>160</v>
      </c>
      <c r="T120" s="32"/>
      <c r="U120" s="126"/>
      <c r="V120" s="136"/>
      <c r="W120" s="136"/>
      <c r="X120" s="136"/>
      <c r="Y120" s="136"/>
      <c r="Z120" s="127" t="str">
        <f t="shared" si="64"/>
        <v/>
      </c>
      <c r="AA120" s="187"/>
      <c r="AB120" s="188"/>
      <c r="AC120" s="189"/>
      <c r="AD120" s="189"/>
      <c r="AE120" s="189"/>
      <c r="AF120" s="191"/>
      <c r="AG120" s="199"/>
      <c r="AH120" s="133"/>
      <c r="AI120" s="143"/>
      <c r="AJ120" s="122"/>
      <c r="AK120" s="51"/>
      <c r="AL120" s="186"/>
      <c r="AM120" s="33" t="s">
        <v>160</v>
      </c>
      <c r="AN120" s="32"/>
      <c r="AO120" s="126"/>
      <c r="AP120" s="32"/>
      <c r="AQ120" s="32"/>
      <c r="AR120" s="32"/>
      <c r="AS120" s="32"/>
      <c r="AT120" s="127" t="str">
        <f t="shared" si="65"/>
        <v/>
      </c>
      <c r="AU120" s="187"/>
      <c r="AV120" s="188"/>
      <c r="AW120" s="189"/>
      <c r="AX120" s="189"/>
      <c r="AY120" s="189"/>
      <c r="AZ120" s="191"/>
      <c r="BA120" s="193"/>
      <c r="BB120" s="133"/>
      <c r="BC120" s="143"/>
      <c r="BD120" s="122"/>
      <c r="BE120" s="51"/>
      <c r="BF120" s="186"/>
      <c r="BG120" s="33" t="s">
        <v>160</v>
      </c>
      <c r="BH120" s="32"/>
      <c r="BI120" s="126"/>
      <c r="BJ120" s="32"/>
      <c r="BK120" s="32"/>
      <c r="BL120" s="32"/>
      <c r="BM120" s="32"/>
      <c r="BN120" s="139" t="str">
        <f t="shared" si="58"/>
        <v/>
      </c>
      <c r="BO120" s="187"/>
      <c r="BP120" s="188"/>
      <c r="BQ120" s="189"/>
      <c r="BR120" s="189"/>
      <c r="BS120" s="189"/>
      <c r="BT120" s="191"/>
      <c r="BU120" s="193"/>
      <c r="BV120" s="133"/>
      <c r="BW120" s="143"/>
      <c r="BX120" s="122"/>
      <c r="BY120" s="51"/>
      <c r="BZ120" s="186"/>
      <c r="CA120" s="33" t="s">
        <v>160</v>
      </c>
      <c r="CB120" s="32"/>
      <c r="CC120" s="126"/>
      <c r="CD120" s="32"/>
      <c r="CE120" s="32"/>
      <c r="CF120" s="32"/>
      <c r="CG120" s="32"/>
      <c r="CH120" s="139" t="str">
        <f t="shared" si="46"/>
        <v/>
      </c>
      <c r="CI120" s="187"/>
      <c r="CJ120" s="188"/>
      <c r="CK120" s="189"/>
      <c r="CL120" s="189"/>
      <c r="CM120" s="189"/>
      <c r="CN120" s="191"/>
      <c r="CO120" s="193"/>
      <c r="CP120" s="133"/>
      <c r="CQ120" s="143"/>
      <c r="CR120" s="122"/>
      <c r="CS120" s="107"/>
      <c r="CT120" s="107"/>
    </row>
    <row r="121" spans="1:98" s="108" customFormat="1" x14ac:dyDescent="0.25">
      <c r="A121" s="286" t="b">
        <f>IF(D121&lt;&gt;"",'Información General'!$D$12&amp;"_"&amp;1+"12")</f>
        <v>0</v>
      </c>
      <c r="B121" s="284"/>
      <c r="C121" s="298" t="b">
        <f>IF(AND(B121&lt;&gt;""),IF(AND(B121="I. Calidad Educativa"),'Ejes Rectores'!$B$6,IF(AND(B121="II. Investigación y Posgrado"),'Ejes Rectores'!$B$7,IF(AND(B121="III. Gestión y Gobierno"),'Ejes Rectores'!$B$8,IF(AND(B121="IV. Vinculación Difusión y Extensión de la Cultura"),'Ejes Rectores'!$B$9,IF(AND(B121="V. Internacionalización"),'Ejes Rectores'!$B$10,IF(AND(B121="VI. Responsabilidad Social Universitaria"),'Ejes Rectores'!$B$11)))))))</f>
        <v>0</v>
      </c>
      <c r="D121" s="300"/>
      <c r="E121" s="284"/>
      <c r="F121" s="121"/>
      <c r="G121" s="286" t="b">
        <f>IF(H121&lt;&gt;"",(13.1+"0"))</f>
        <v>0</v>
      </c>
      <c r="H121" s="284"/>
      <c r="I121" s="285"/>
      <c r="J121" s="283"/>
      <c r="K121" s="318"/>
      <c r="L121" s="180"/>
      <c r="M121" s="181"/>
      <c r="N121" s="181"/>
      <c r="O121" s="181"/>
      <c r="P121" s="183" t="str">
        <f t="shared" ref="P121" si="71">IF(AND(M121&lt;&gt;"",O121&lt;&gt;""),IF(AND(M121&gt;5, O121&gt;5),"De Atención Inmediata",IF(AND(M121&lt;6, M121&gt;0, O121&gt;5),"De Atención Periódica",IF(AND(M121&gt;5, O121&lt;6, O121&gt;0),"De Seguimiento",IF(AND(M121&lt;6, M121&gt;0, O121&lt;6, O121&gt;0),"Controlado")))),"")</f>
        <v/>
      </c>
      <c r="Q121" s="51"/>
      <c r="R121" s="259"/>
      <c r="S121" s="33" t="s">
        <v>161</v>
      </c>
      <c r="T121" s="32"/>
      <c r="U121" s="126"/>
      <c r="V121" s="136"/>
      <c r="W121" s="136"/>
      <c r="X121" s="136"/>
      <c r="Y121" s="136"/>
      <c r="Z121" s="127" t="str">
        <f t="shared" si="64"/>
        <v/>
      </c>
      <c r="AA121" s="179"/>
      <c r="AB121" s="180"/>
      <c r="AC121" s="181"/>
      <c r="AD121" s="181"/>
      <c r="AE121" s="181"/>
      <c r="AF121" s="183" t="str">
        <f t="shared" ref="AF121" si="72">IF(AND(AC121&lt;&gt;"",AE121&lt;&gt;""),IF(AND(AC121&gt;5, AE121&gt;5),"De Atención Inmediata",IF(AND(AC121&lt;6, AC121&gt;0, AE121&gt;5),"De Atención Periódica",IF(AND(AC121&gt;5, AE121&lt;6, AE121&gt;0),"De Seguimiento",IF(AND(AC121&lt;6, AC121&gt;0, AE121&lt;6, AE121&gt;0),"Controlado")))),"")</f>
        <v/>
      </c>
      <c r="AG121" s="280"/>
      <c r="AH121" s="131"/>
      <c r="AI121" s="142"/>
      <c r="AJ121" s="121"/>
      <c r="AK121" s="51"/>
      <c r="AL121" s="178"/>
      <c r="AM121" s="33" t="s">
        <v>161</v>
      </c>
      <c r="AN121" s="32"/>
      <c r="AO121" s="126"/>
      <c r="AP121" s="32"/>
      <c r="AQ121" s="32"/>
      <c r="AR121" s="32"/>
      <c r="AS121" s="32"/>
      <c r="AT121" s="127" t="str">
        <f t="shared" si="65"/>
        <v/>
      </c>
      <c r="AU121" s="179"/>
      <c r="AV121" s="180"/>
      <c r="AW121" s="181"/>
      <c r="AX121" s="181"/>
      <c r="AY121" s="181"/>
      <c r="AZ121" s="182" t="str">
        <f t="shared" ref="AZ121" si="73">IF(AND(AW121&lt;&gt;"",AY121&lt;&gt;""),IF(AND(AW121&gt;5, AY121&gt;5),"De Atención Inmediata",IF(AND(AW121&lt;6, AW121&gt;0, AY121&gt;5),"De Atención Periódica",IF(AND(AW121&gt;5, AY121&lt;6, AY121&gt;0),"De Seguimiento",IF(AND(AW121&lt;6, AW121&gt;0, AY121&lt;6, AY121&gt;0),"Controlado")))),"")</f>
        <v/>
      </c>
      <c r="BA121" s="184"/>
      <c r="BB121" s="131"/>
      <c r="BC121" s="142"/>
      <c r="BD121" s="121"/>
      <c r="BE121" s="51"/>
      <c r="BF121" s="178"/>
      <c r="BG121" s="33" t="s">
        <v>161</v>
      </c>
      <c r="BH121" s="32"/>
      <c r="BI121" s="126"/>
      <c r="BJ121" s="32"/>
      <c r="BK121" s="32"/>
      <c r="BL121" s="32"/>
      <c r="BM121" s="32"/>
      <c r="BN121" s="139" t="str">
        <f t="shared" si="58"/>
        <v/>
      </c>
      <c r="BO121" s="179"/>
      <c r="BP121" s="180"/>
      <c r="BQ121" s="181"/>
      <c r="BR121" s="181"/>
      <c r="BS121" s="181"/>
      <c r="BT121" s="182" t="str">
        <f t="shared" ref="BT121" si="74">IF(AND(BQ121&lt;&gt;"",BS121&lt;&gt;""),IF(AND(BQ121&gt;5, BS121&gt;5),"De Atención Inmediata",IF(AND(BQ121&lt;6, BQ121&gt;0, BS121&gt;5),"De Atención Periódica",IF(AND(BQ121&gt;5, BS121&lt;6, BS121&gt;0),"De Seguimiento",IF(AND(BQ121&lt;6, BQ121&gt;0, BS121&lt;6, BS121&gt;0),"Controlado")))),"")</f>
        <v/>
      </c>
      <c r="BU121" s="184"/>
      <c r="BV121" s="131"/>
      <c r="BW121" s="142"/>
      <c r="BX121" s="121"/>
      <c r="BY121" s="51"/>
      <c r="BZ121" s="178"/>
      <c r="CA121" s="33" t="s">
        <v>161</v>
      </c>
      <c r="CB121" s="32"/>
      <c r="CC121" s="126"/>
      <c r="CD121" s="32"/>
      <c r="CE121" s="32"/>
      <c r="CF121" s="32"/>
      <c r="CG121" s="32"/>
      <c r="CH121" s="139" t="str">
        <f t="shared" si="46"/>
        <v/>
      </c>
      <c r="CI121" s="179"/>
      <c r="CJ121" s="180"/>
      <c r="CK121" s="181"/>
      <c r="CL121" s="181"/>
      <c r="CM121" s="181"/>
      <c r="CN121" s="182" t="str">
        <f t="shared" ref="CN121" si="75">IF(AND(CK121&lt;&gt;"",CM121&lt;&gt;""),IF(AND(CK121&gt;5, CM121&gt;5),"De Atención Inmediata",IF(AND(CK121&lt;6, CK121&gt;0, CM121&gt;5),"De Atención Periódica",IF(AND(CK121&gt;5, CM121&lt;6, CM121&gt;0),"De Seguimiento",IF(AND(CK121&lt;6, CK121&gt;0, CM121&lt;6, CM121&gt;0),"Controlado")))),"")</f>
        <v/>
      </c>
      <c r="CO121" s="184"/>
      <c r="CP121" s="131"/>
      <c r="CQ121" s="142"/>
      <c r="CR121" s="121"/>
      <c r="CS121" s="107"/>
      <c r="CT121" s="107"/>
    </row>
    <row r="122" spans="1:98" s="108" customFormat="1" x14ac:dyDescent="0.25">
      <c r="A122" s="286"/>
      <c r="B122" s="284"/>
      <c r="C122" s="298"/>
      <c r="D122" s="300"/>
      <c r="E122" s="284"/>
      <c r="F122" s="121"/>
      <c r="G122" s="286"/>
      <c r="H122" s="284"/>
      <c r="I122" s="285"/>
      <c r="J122" s="283"/>
      <c r="K122" s="319"/>
      <c r="L122" s="180"/>
      <c r="M122" s="181"/>
      <c r="N122" s="181"/>
      <c r="O122" s="181"/>
      <c r="P122" s="183"/>
      <c r="Q122" s="51"/>
      <c r="R122" s="259"/>
      <c r="S122" s="33" t="s">
        <v>162</v>
      </c>
      <c r="T122" s="32"/>
      <c r="U122" s="126"/>
      <c r="V122" s="136"/>
      <c r="W122" s="136"/>
      <c r="X122" s="136"/>
      <c r="Y122" s="136"/>
      <c r="Z122" s="127" t="str">
        <f t="shared" si="64"/>
        <v/>
      </c>
      <c r="AA122" s="179"/>
      <c r="AB122" s="180"/>
      <c r="AC122" s="181"/>
      <c r="AD122" s="181"/>
      <c r="AE122" s="181"/>
      <c r="AF122" s="183"/>
      <c r="AG122" s="280"/>
      <c r="AH122" s="131"/>
      <c r="AI122" s="142"/>
      <c r="AJ122" s="121"/>
      <c r="AK122" s="51"/>
      <c r="AL122" s="178"/>
      <c r="AM122" s="33" t="s">
        <v>162</v>
      </c>
      <c r="AN122" s="32"/>
      <c r="AO122" s="126"/>
      <c r="AP122" s="32"/>
      <c r="AQ122" s="32"/>
      <c r="AR122" s="32"/>
      <c r="AS122" s="32"/>
      <c r="AT122" s="127" t="str">
        <f t="shared" si="65"/>
        <v/>
      </c>
      <c r="AU122" s="179"/>
      <c r="AV122" s="180"/>
      <c r="AW122" s="181"/>
      <c r="AX122" s="181"/>
      <c r="AY122" s="181"/>
      <c r="AZ122" s="183"/>
      <c r="BA122" s="185"/>
      <c r="BB122" s="131"/>
      <c r="BC122" s="142"/>
      <c r="BD122" s="121"/>
      <c r="BE122" s="51"/>
      <c r="BF122" s="178"/>
      <c r="BG122" s="33" t="s">
        <v>162</v>
      </c>
      <c r="BH122" s="32"/>
      <c r="BI122" s="126"/>
      <c r="BJ122" s="32"/>
      <c r="BK122" s="32"/>
      <c r="BL122" s="32"/>
      <c r="BM122" s="32"/>
      <c r="BN122" s="139" t="str">
        <f t="shared" si="58"/>
        <v/>
      </c>
      <c r="BO122" s="179"/>
      <c r="BP122" s="180"/>
      <c r="BQ122" s="181"/>
      <c r="BR122" s="181"/>
      <c r="BS122" s="181"/>
      <c r="BT122" s="183"/>
      <c r="BU122" s="185"/>
      <c r="BV122" s="131"/>
      <c r="BW122" s="142"/>
      <c r="BX122" s="121"/>
      <c r="BY122" s="51"/>
      <c r="BZ122" s="178"/>
      <c r="CA122" s="33" t="s">
        <v>162</v>
      </c>
      <c r="CB122" s="32"/>
      <c r="CC122" s="126"/>
      <c r="CD122" s="32"/>
      <c r="CE122" s="32"/>
      <c r="CF122" s="32"/>
      <c r="CG122" s="32"/>
      <c r="CH122" s="139" t="str">
        <f t="shared" si="46"/>
        <v/>
      </c>
      <c r="CI122" s="179"/>
      <c r="CJ122" s="180"/>
      <c r="CK122" s="181"/>
      <c r="CL122" s="181"/>
      <c r="CM122" s="181"/>
      <c r="CN122" s="183"/>
      <c r="CO122" s="185"/>
      <c r="CP122" s="131"/>
      <c r="CQ122" s="142"/>
      <c r="CR122" s="121"/>
      <c r="CS122" s="107"/>
      <c r="CT122" s="107"/>
    </row>
    <row r="123" spans="1:98" s="108" customFormat="1" x14ac:dyDescent="0.25">
      <c r="A123" s="286"/>
      <c r="B123" s="284"/>
      <c r="C123" s="298"/>
      <c r="D123" s="300"/>
      <c r="E123" s="284"/>
      <c r="F123" s="121"/>
      <c r="G123" s="286"/>
      <c r="H123" s="284"/>
      <c r="I123" s="285"/>
      <c r="J123" s="283"/>
      <c r="K123" s="319"/>
      <c r="L123" s="180"/>
      <c r="M123" s="181"/>
      <c r="N123" s="181"/>
      <c r="O123" s="181"/>
      <c r="P123" s="183"/>
      <c r="Q123" s="51"/>
      <c r="R123" s="259"/>
      <c r="S123" s="33" t="s">
        <v>163</v>
      </c>
      <c r="T123" s="32"/>
      <c r="U123" s="126"/>
      <c r="V123" s="136"/>
      <c r="W123" s="136"/>
      <c r="X123" s="136"/>
      <c r="Y123" s="136"/>
      <c r="Z123" s="127" t="str">
        <f t="shared" si="64"/>
        <v/>
      </c>
      <c r="AA123" s="179"/>
      <c r="AB123" s="180"/>
      <c r="AC123" s="181"/>
      <c r="AD123" s="181"/>
      <c r="AE123" s="181"/>
      <c r="AF123" s="183"/>
      <c r="AG123" s="280"/>
      <c r="AH123" s="131"/>
      <c r="AI123" s="142"/>
      <c r="AJ123" s="121"/>
      <c r="AK123" s="51"/>
      <c r="AL123" s="178"/>
      <c r="AM123" s="33" t="s">
        <v>163</v>
      </c>
      <c r="AN123" s="32"/>
      <c r="AO123" s="126"/>
      <c r="AP123" s="32"/>
      <c r="AQ123" s="32"/>
      <c r="AR123" s="32"/>
      <c r="AS123" s="32"/>
      <c r="AT123" s="127" t="str">
        <f t="shared" si="65"/>
        <v/>
      </c>
      <c r="AU123" s="179"/>
      <c r="AV123" s="180"/>
      <c r="AW123" s="181"/>
      <c r="AX123" s="181"/>
      <c r="AY123" s="181"/>
      <c r="AZ123" s="183"/>
      <c r="BA123" s="185"/>
      <c r="BB123" s="131"/>
      <c r="BC123" s="142"/>
      <c r="BD123" s="121"/>
      <c r="BE123" s="51"/>
      <c r="BF123" s="178"/>
      <c r="BG123" s="33" t="s">
        <v>163</v>
      </c>
      <c r="BH123" s="32"/>
      <c r="BI123" s="126"/>
      <c r="BJ123" s="32"/>
      <c r="BK123" s="32"/>
      <c r="BL123" s="32"/>
      <c r="BM123" s="32"/>
      <c r="BN123" s="139" t="str">
        <f t="shared" si="58"/>
        <v/>
      </c>
      <c r="BO123" s="179"/>
      <c r="BP123" s="180"/>
      <c r="BQ123" s="181"/>
      <c r="BR123" s="181"/>
      <c r="BS123" s="181"/>
      <c r="BT123" s="183"/>
      <c r="BU123" s="185"/>
      <c r="BV123" s="131"/>
      <c r="BW123" s="142"/>
      <c r="BX123" s="121"/>
      <c r="BY123" s="51"/>
      <c r="BZ123" s="178"/>
      <c r="CA123" s="33" t="s">
        <v>163</v>
      </c>
      <c r="CB123" s="32"/>
      <c r="CC123" s="126"/>
      <c r="CD123" s="32"/>
      <c r="CE123" s="32"/>
      <c r="CF123" s="32"/>
      <c r="CG123" s="32"/>
      <c r="CH123" s="139" t="str">
        <f t="shared" si="46"/>
        <v/>
      </c>
      <c r="CI123" s="179"/>
      <c r="CJ123" s="180"/>
      <c r="CK123" s="181"/>
      <c r="CL123" s="181"/>
      <c r="CM123" s="181"/>
      <c r="CN123" s="183"/>
      <c r="CO123" s="185"/>
      <c r="CP123" s="131"/>
      <c r="CQ123" s="142"/>
      <c r="CR123" s="121"/>
      <c r="CS123" s="107"/>
      <c r="CT123" s="107"/>
    </row>
    <row r="124" spans="1:98" s="108" customFormat="1" x14ac:dyDescent="0.25">
      <c r="A124" s="286"/>
      <c r="B124" s="284"/>
      <c r="C124" s="298"/>
      <c r="D124" s="300"/>
      <c r="E124" s="284"/>
      <c r="F124" s="121"/>
      <c r="G124" s="286" t="b">
        <f>IF(H124&lt;&gt;"",(13.1+".1"))</f>
        <v>0</v>
      </c>
      <c r="H124" s="284"/>
      <c r="I124" s="285"/>
      <c r="J124" s="283"/>
      <c r="K124" s="319"/>
      <c r="L124" s="180"/>
      <c r="M124" s="181"/>
      <c r="N124" s="181"/>
      <c r="O124" s="181"/>
      <c r="P124" s="183"/>
      <c r="Q124" s="51"/>
      <c r="R124" s="259"/>
      <c r="S124" s="33" t="s">
        <v>164</v>
      </c>
      <c r="T124" s="32"/>
      <c r="U124" s="126"/>
      <c r="V124" s="136"/>
      <c r="W124" s="136"/>
      <c r="X124" s="136"/>
      <c r="Y124" s="136"/>
      <c r="Z124" s="127" t="str">
        <f t="shared" si="64"/>
        <v/>
      </c>
      <c r="AA124" s="179"/>
      <c r="AB124" s="180"/>
      <c r="AC124" s="181"/>
      <c r="AD124" s="181"/>
      <c r="AE124" s="181"/>
      <c r="AF124" s="183"/>
      <c r="AG124" s="280"/>
      <c r="AH124" s="131"/>
      <c r="AI124" s="142"/>
      <c r="AJ124" s="121"/>
      <c r="AK124" s="51"/>
      <c r="AL124" s="178"/>
      <c r="AM124" s="33" t="s">
        <v>164</v>
      </c>
      <c r="AN124" s="32"/>
      <c r="AO124" s="126"/>
      <c r="AP124" s="32"/>
      <c r="AQ124" s="32"/>
      <c r="AR124" s="32"/>
      <c r="AS124" s="32"/>
      <c r="AT124" s="127" t="str">
        <f t="shared" si="65"/>
        <v/>
      </c>
      <c r="AU124" s="179"/>
      <c r="AV124" s="180"/>
      <c r="AW124" s="181"/>
      <c r="AX124" s="181"/>
      <c r="AY124" s="181"/>
      <c r="AZ124" s="183"/>
      <c r="BA124" s="184"/>
      <c r="BB124" s="131"/>
      <c r="BC124" s="142"/>
      <c r="BD124" s="121"/>
      <c r="BE124" s="51"/>
      <c r="BF124" s="178"/>
      <c r="BG124" s="33" t="s">
        <v>164</v>
      </c>
      <c r="BH124" s="32"/>
      <c r="BI124" s="126"/>
      <c r="BJ124" s="32"/>
      <c r="BK124" s="32"/>
      <c r="BL124" s="32"/>
      <c r="BM124" s="32"/>
      <c r="BN124" s="139" t="str">
        <f t="shared" si="58"/>
        <v/>
      </c>
      <c r="BO124" s="179"/>
      <c r="BP124" s="180"/>
      <c r="BQ124" s="181"/>
      <c r="BR124" s="181"/>
      <c r="BS124" s="181"/>
      <c r="BT124" s="183"/>
      <c r="BU124" s="184"/>
      <c r="BV124" s="131"/>
      <c r="BW124" s="142"/>
      <c r="BX124" s="121"/>
      <c r="BY124" s="51"/>
      <c r="BZ124" s="178"/>
      <c r="CA124" s="33" t="s">
        <v>164</v>
      </c>
      <c r="CB124" s="32"/>
      <c r="CC124" s="126"/>
      <c r="CD124" s="32"/>
      <c r="CE124" s="32"/>
      <c r="CF124" s="32"/>
      <c r="CG124" s="32"/>
      <c r="CH124" s="139" t="str">
        <f t="shared" si="46"/>
        <v/>
      </c>
      <c r="CI124" s="179"/>
      <c r="CJ124" s="180"/>
      <c r="CK124" s="181"/>
      <c r="CL124" s="181"/>
      <c r="CM124" s="181"/>
      <c r="CN124" s="183"/>
      <c r="CO124" s="184"/>
      <c r="CP124" s="131"/>
      <c r="CQ124" s="142"/>
      <c r="CR124" s="121"/>
      <c r="CS124" s="107"/>
      <c r="CT124" s="107"/>
    </row>
    <row r="125" spans="1:98" s="108" customFormat="1" x14ac:dyDescent="0.25">
      <c r="A125" s="286"/>
      <c r="B125" s="284"/>
      <c r="C125" s="298"/>
      <c r="D125" s="300"/>
      <c r="E125" s="284"/>
      <c r="F125" s="121"/>
      <c r="G125" s="286"/>
      <c r="H125" s="284"/>
      <c r="I125" s="285"/>
      <c r="J125" s="283"/>
      <c r="K125" s="319"/>
      <c r="L125" s="180"/>
      <c r="M125" s="181"/>
      <c r="N125" s="181"/>
      <c r="O125" s="181"/>
      <c r="P125" s="183"/>
      <c r="Q125" s="51"/>
      <c r="R125" s="259"/>
      <c r="S125" s="33" t="s">
        <v>165</v>
      </c>
      <c r="T125" s="32"/>
      <c r="U125" s="126"/>
      <c r="V125" s="136"/>
      <c r="W125" s="136"/>
      <c r="X125" s="136"/>
      <c r="Y125" s="136"/>
      <c r="Z125" s="127" t="str">
        <f t="shared" si="64"/>
        <v/>
      </c>
      <c r="AA125" s="179"/>
      <c r="AB125" s="180"/>
      <c r="AC125" s="181"/>
      <c r="AD125" s="181"/>
      <c r="AE125" s="181"/>
      <c r="AF125" s="183"/>
      <c r="AG125" s="280"/>
      <c r="AH125" s="131"/>
      <c r="AI125" s="142"/>
      <c r="AJ125" s="121"/>
      <c r="AK125" s="51"/>
      <c r="AL125" s="178"/>
      <c r="AM125" s="33" t="s">
        <v>165</v>
      </c>
      <c r="AN125" s="32"/>
      <c r="AO125" s="126"/>
      <c r="AP125" s="32"/>
      <c r="AQ125" s="32"/>
      <c r="AR125" s="32"/>
      <c r="AS125" s="32"/>
      <c r="AT125" s="127" t="str">
        <f t="shared" si="65"/>
        <v/>
      </c>
      <c r="AU125" s="179"/>
      <c r="AV125" s="180"/>
      <c r="AW125" s="181"/>
      <c r="AX125" s="181"/>
      <c r="AY125" s="181"/>
      <c r="AZ125" s="183"/>
      <c r="BA125" s="185"/>
      <c r="BB125" s="131"/>
      <c r="BC125" s="142"/>
      <c r="BD125" s="121"/>
      <c r="BE125" s="51"/>
      <c r="BF125" s="178"/>
      <c r="BG125" s="33" t="s">
        <v>165</v>
      </c>
      <c r="BH125" s="32"/>
      <c r="BI125" s="126"/>
      <c r="BJ125" s="32"/>
      <c r="BK125" s="32"/>
      <c r="BL125" s="32"/>
      <c r="BM125" s="32"/>
      <c r="BN125" s="139" t="str">
        <f t="shared" si="58"/>
        <v/>
      </c>
      <c r="BO125" s="179"/>
      <c r="BP125" s="180"/>
      <c r="BQ125" s="181"/>
      <c r="BR125" s="181"/>
      <c r="BS125" s="181"/>
      <c r="BT125" s="183"/>
      <c r="BU125" s="185"/>
      <c r="BV125" s="131"/>
      <c r="BW125" s="142"/>
      <c r="BX125" s="121"/>
      <c r="BY125" s="51"/>
      <c r="BZ125" s="178"/>
      <c r="CA125" s="33" t="s">
        <v>165</v>
      </c>
      <c r="CB125" s="32"/>
      <c r="CC125" s="126"/>
      <c r="CD125" s="32"/>
      <c r="CE125" s="32"/>
      <c r="CF125" s="32"/>
      <c r="CG125" s="32"/>
      <c r="CH125" s="139" t="str">
        <f t="shared" si="46"/>
        <v/>
      </c>
      <c r="CI125" s="179"/>
      <c r="CJ125" s="180"/>
      <c r="CK125" s="181"/>
      <c r="CL125" s="181"/>
      <c r="CM125" s="181"/>
      <c r="CN125" s="183"/>
      <c r="CO125" s="185"/>
      <c r="CP125" s="131"/>
      <c r="CQ125" s="142"/>
      <c r="CR125" s="121"/>
      <c r="CS125" s="107"/>
      <c r="CT125" s="107"/>
    </row>
    <row r="126" spans="1:98" s="108" customFormat="1" x14ac:dyDescent="0.25">
      <c r="A126" s="286"/>
      <c r="B126" s="284"/>
      <c r="C126" s="298"/>
      <c r="D126" s="300"/>
      <c r="E126" s="284"/>
      <c r="F126" s="121"/>
      <c r="G126" s="286"/>
      <c r="H126" s="284"/>
      <c r="I126" s="285"/>
      <c r="J126" s="283"/>
      <c r="K126" s="319"/>
      <c r="L126" s="180"/>
      <c r="M126" s="181"/>
      <c r="N126" s="181"/>
      <c r="O126" s="181"/>
      <c r="P126" s="183"/>
      <c r="Q126" s="51"/>
      <c r="R126" s="259"/>
      <c r="S126" s="33" t="s">
        <v>166</v>
      </c>
      <c r="T126" s="32"/>
      <c r="U126" s="126"/>
      <c r="V126" s="136"/>
      <c r="W126" s="136"/>
      <c r="X126" s="136"/>
      <c r="Y126" s="136"/>
      <c r="Z126" s="127" t="str">
        <f t="shared" si="64"/>
        <v/>
      </c>
      <c r="AA126" s="179"/>
      <c r="AB126" s="180"/>
      <c r="AC126" s="181"/>
      <c r="AD126" s="181"/>
      <c r="AE126" s="181"/>
      <c r="AF126" s="183"/>
      <c r="AG126" s="280"/>
      <c r="AH126" s="131"/>
      <c r="AI126" s="142"/>
      <c r="AJ126" s="121"/>
      <c r="AK126" s="51"/>
      <c r="AL126" s="178"/>
      <c r="AM126" s="33" t="s">
        <v>166</v>
      </c>
      <c r="AN126" s="32"/>
      <c r="AO126" s="126"/>
      <c r="AP126" s="32"/>
      <c r="AQ126" s="32"/>
      <c r="AR126" s="32"/>
      <c r="AS126" s="32"/>
      <c r="AT126" s="127" t="str">
        <f t="shared" si="65"/>
        <v/>
      </c>
      <c r="AU126" s="179"/>
      <c r="AV126" s="180"/>
      <c r="AW126" s="181"/>
      <c r="AX126" s="181"/>
      <c r="AY126" s="181"/>
      <c r="AZ126" s="183"/>
      <c r="BA126" s="185"/>
      <c r="BB126" s="131"/>
      <c r="BC126" s="142"/>
      <c r="BD126" s="121"/>
      <c r="BE126" s="51"/>
      <c r="BF126" s="178"/>
      <c r="BG126" s="33" t="s">
        <v>166</v>
      </c>
      <c r="BH126" s="32"/>
      <c r="BI126" s="126"/>
      <c r="BJ126" s="32"/>
      <c r="BK126" s="32"/>
      <c r="BL126" s="32"/>
      <c r="BM126" s="32"/>
      <c r="BN126" s="139" t="str">
        <f t="shared" si="58"/>
        <v/>
      </c>
      <c r="BO126" s="179"/>
      <c r="BP126" s="180"/>
      <c r="BQ126" s="181"/>
      <c r="BR126" s="181"/>
      <c r="BS126" s="181"/>
      <c r="BT126" s="183"/>
      <c r="BU126" s="185"/>
      <c r="BV126" s="131"/>
      <c r="BW126" s="142"/>
      <c r="BX126" s="121"/>
      <c r="BY126" s="51"/>
      <c r="BZ126" s="178"/>
      <c r="CA126" s="33" t="s">
        <v>166</v>
      </c>
      <c r="CB126" s="32"/>
      <c r="CC126" s="126"/>
      <c r="CD126" s="32"/>
      <c r="CE126" s="32"/>
      <c r="CF126" s="32"/>
      <c r="CG126" s="32"/>
      <c r="CH126" s="139" t="str">
        <f t="shared" si="46"/>
        <v/>
      </c>
      <c r="CI126" s="179"/>
      <c r="CJ126" s="180"/>
      <c r="CK126" s="181"/>
      <c r="CL126" s="181"/>
      <c r="CM126" s="181"/>
      <c r="CN126" s="183"/>
      <c r="CO126" s="185"/>
      <c r="CP126" s="131"/>
      <c r="CQ126" s="142"/>
      <c r="CR126" s="121"/>
      <c r="CS126" s="107"/>
      <c r="CT126" s="107"/>
    </row>
    <row r="127" spans="1:98" s="108" customFormat="1" x14ac:dyDescent="0.25">
      <c r="A127" s="286"/>
      <c r="B127" s="284"/>
      <c r="C127" s="298"/>
      <c r="D127" s="300"/>
      <c r="E127" s="284"/>
      <c r="F127" s="121"/>
      <c r="G127" s="286" t="b">
        <f>IF(H127&lt;&gt;"",(13.1+".2"))</f>
        <v>0</v>
      </c>
      <c r="H127" s="284"/>
      <c r="I127" s="285"/>
      <c r="J127" s="283"/>
      <c r="K127" s="319"/>
      <c r="L127" s="180"/>
      <c r="M127" s="181"/>
      <c r="N127" s="181"/>
      <c r="O127" s="181"/>
      <c r="P127" s="183"/>
      <c r="Q127" s="51"/>
      <c r="R127" s="259"/>
      <c r="S127" s="33" t="s">
        <v>167</v>
      </c>
      <c r="T127" s="32"/>
      <c r="U127" s="126"/>
      <c r="V127" s="136"/>
      <c r="W127" s="136"/>
      <c r="X127" s="136"/>
      <c r="Y127" s="136"/>
      <c r="Z127" s="127" t="str">
        <f t="shared" si="64"/>
        <v/>
      </c>
      <c r="AA127" s="179"/>
      <c r="AB127" s="180"/>
      <c r="AC127" s="181"/>
      <c r="AD127" s="181"/>
      <c r="AE127" s="181"/>
      <c r="AF127" s="183"/>
      <c r="AG127" s="280"/>
      <c r="AH127" s="131"/>
      <c r="AI127" s="142"/>
      <c r="AJ127" s="121"/>
      <c r="AK127" s="51"/>
      <c r="AL127" s="178"/>
      <c r="AM127" s="33" t="s">
        <v>167</v>
      </c>
      <c r="AN127" s="32"/>
      <c r="AO127" s="126"/>
      <c r="AP127" s="32"/>
      <c r="AQ127" s="32"/>
      <c r="AR127" s="32"/>
      <c r="AS127" s="32"/>
      <c r="AT127" s="127" t="str">
        <f t="shared" si="65"/>
        <v/>
      </c>
      <c r="AU127" s="179"/>
      <c r="AV127" s="180"/>
      <c r="AW127" s="181"/>
      <c r="AX127" s="181"/>
      <c r="AY127" s="181"/>
      <c r="AZ127" s="183"/>
      <c r="BA127" s="184"/>
      <c r="BB127" s="131"/>
      <c r="BC127" s="142"/>
      <c r="BD127" s="121"/>
      <c r="BE127" s="51"/>
      <c r="BF127" s="178"/>
      <c r="BG127" s="33" t="s">
        <v>167</v>
      </c>
      <c r="BH127" s="32"/>
      <c r="BI127" s="126"/>
      <c r="BJ127" s="32"/>
      <c r="BK127" s="32"/>
      <c r="BL127" s="32"/>
      <c r="BM127" s="32"/>
      <c r="BN127" s="139" t="str">
        <f t="shared" si="58"/>
        <v/>
      </c>
      <c r="BO127" s="179"/>
      <c r="BP127" s="180"/>
      <c r="BQ127" s="181"/>
      <c r="BR127" s="181"/>
      <c r="BS127" s="181"/>
      <c r="BT127" s="183"/>
      <c r="BU127" s="184"/>
      <c r="BV127" s="131"/>
      <c r="BW127" s="142"/>
      <c r="BX127" s="121"/>
      <c r="BY127" s="51"/>
      <c r="BZ127" s="178"/>
      <c r="CA127" s="33" t="s">
        <v>167</v>
      </c>
      <c r="CB127" s="32"/>
      <c r="CC127" s="126"/>
      <c r="CD127" s="32"/>
      <c r="CE127" s="32"/>
      <c r="CF127" s="32"/>
      <c r="CG127" s="32"/>
      <c r="CH127" s="139" t="str">
        <f t="shared" si="46"/>
        <v/>
      </c>
      <c r="CI127" s="179"/>
      <c r="CJ127" s="180"/>
      <c r="CK127" s="181"/>
      <c r="CL127" s="181"/>
      <c r="CM127" s="181"/>
      <c r="CN127" s="183"/>
      <c r="CO127" s="184"/>
      <c r="CP127" s="131"/>
      <c r="CQ127" s="142"/>
      <c r="CR127" s="121"/>
      <c r="CS127" s="107"/>
      <c r="CT127" s="107"/>
    </row>
    <row r="128" spans="1:98" s="108" customFormat="1" x14ac:dyDescent="0.25">
      <c r="A128" s="286"/>
      <c r="B128" s="284"/>
      <c r="C128" s="298"/>
      <c r="D128" s="300"/>
      <c r="E128" s="284"/>
      <c r="F128" s="121"/>
      <c r="G128" s="286"/>
      <c r="H128" s="284"/>
      <c r="I128" s="285"/>
      <c r="J128" s="283"/>
      <c r="K128" s="319"/>
      <c r="L128" s="180"/>
      <c r="M128" s="181"/>
      <c r="N128" s="181"/>
      <c r="O128" s="181"/>
      <c r="P128" s="183"/>
      <c r="Q128" s="51"/>
      <c r="R128" s="259"/>
      <c r="S128" s="33" t="s">
        <v>168</v>
      </c>
      <c r="T128" s="32"/>
      <c r="U128" s="126"/>
      <c r="V128" s="136"/>
      <c r="W128" s="136"/>
      <c r="X128" s="136"/>
      <c r="Y128" s="136"/>
      <c r="Z128" s="127" t="str">
        <f t="shared" si="64"/>
        <v/>
      </c>
      <c r="AA128" s="179"/>
      <c r="AB128" s="180"/>
      <c r="AC128" s="181"/>
      <c r="AD128" s="181"/>
      <c r="AE128" s="181"/>
      <c r="AF128" s="183"/>
      <c r="AG128" s="280"/>
      <c r="AH128" s="131"/>
      <c r="AI128" s="142"/>
      <c r="AJ128" s="121"/>
      <c r="AK128" s="51"/>
      <c r="AL128" s="178"/>
      <c r="AM128" s="33" t="s">
        <v>168</v>
      </c>
      <c r="AN128" s="32"/>
      <c r="AO128" s="126"/>
      <c r="AP128" s="32"/>
      <c r="AQ128" s="32"/>
      <c r="AR128" s="32"/>
      <c r="AS128" s="32"/>
      <c r="AT128" s="127" t="str">
        <f t="shared" si="65"/>
        <v/>
      </c>
      <c r="AU128" s="179"/>
      <c r="AV128" s="180"/>
      <c r="AW128" s="181"/>
      <c r="AX128" s="181"/>
      <c r="AY128" s="181"/>
      <c r="AZ128" s="183"/>
      <c r="BA128" s="185"/>
      <c r="BB128" s="131"/>
      <c r="BC128" s="142"/>
      <c r="BD128" s="121"/>
      <c r="BE128" s="51"/>
      <c r="BF128" s="178"/>
      <c r="BG128" s="33" t="s">
        <v>168</v>
      </c>
      <c r="BH128" s="32"/>
      <c r="BI128" s="126"/>
      <c r="BJ128" s="32"/>
      <c r="BK128" s="32"/>
      <c r="BL128" s="32"/>
      <c r="BM128" s="32"/>
      <c r="BN128" s="139" t="str">
        <f t="shared" si="58"/>
        <v/>
      </c>
      <c r="BO128" s="179"/>
      <c r="BP128" s="180"/>
      <c r="BQ128" s="181"/>
      <c r="BR128" s="181"/>
      <c r="BS128" s="181"/>
      <c r="BT128" s="183"/>
      <c r="BU128" s="185"/>
      <c r="BV128" s="131"/>
      <c r="BW128" s="142"/>
      <c r="BX128" s="121"/>
      <c r="BY128" s="51"/>
      <c r="BZ128" s="178"/>
      <c r="CA128" s="33" t="s">
        <v>168</v>
      </c>
      <c r="CB128" s="32"/>
      <c r="CC128" s="126"/>
      <c r="CD128" s="32"/>
      <c r="CE128" s="32"/>
      <c r="CF128" s="32"/>
      <c r="CG128" s="32"/>
      <c r="CH128" s="139" t="str">
        <f t="shared" si="46"/>
        <v/>
      </c>
      <c r="CI128" s="179"/>
      <c r="CJ128" s="180"/>
      <c r="CK128" s="181"/>
      <c r="CL128" s="181"/>
      <c r="CM128" s="181"/>
      <c r="CN128" s="183"/>
      <c r="CO128" s="185"/>
      <c r="CP128" s="131"/>
      <c r="CQ128" s="142"/>
      <c r="CR128" s="121"/>
      <c r="CS128" s="107"/>
      <c r="CT128" s="107"/>
    </row>
    <row r="129" spans="1:98" s="108" customFormat="1" x14ac:dyDescent="0.25">
      <c r="A129" s="286"/>
      <c r="B129" s="284"/>
      <c r="C129" s="298"/>
      <c r="D129" s="300"/>
      <c r="E129" s="284"/>
      <c r="F129" s="121"/>
      <c r="G129" s="286"/>
      <c r="H129" s="284"/>
      <c r="I129" s="285"/>
      <c r="J129" s="283"/>
      <c r="K129" s="320"/>
      <c r="L129" s="180"/>
      <c r="M129" s="181"/>
      <c r="N129" s="181"/>
      <c r="O129" s="181"/>
      <c r="P129" s="183"/>
      <c r="Q129" s="51"/>
      <c r="R129" s="259"/>
      <c r="S129" s="33" t="s">
        <v>169</v>
      </c>
      <c r="T129" s="32"/>
      <c r="U129" s="126"/>
      <c r="V129" s="136"/>
      <c r="W129" s="136"/>
      <c r="X129" s="136"/>
      <c r="Y129" s="136"/>
      <c r="Z129" s="127" t="str">
        <f t="shared" si="64"/>
        <v/>
      </c>
      <c r="AA129" s="179"/>
      <c r="AB129" s="180"/>
      <c r="AC129" s="181"/>
      <c r="AD129" s="181"/>
      <c r="AE129" s="181"/>
      <c r="AF129" s="183"/>
      <c r="AG129" s="280"/>
      <c r="AH129" s="131"/>
      <c r="AI129" s="142"/>
      <c r="AJ129" s="121"/>
      <c r="AK129" s="51"/>
      <c r="AL129" s="178"/>
      <c r="AM129" s="33" t="s">
        <v>169</v>
      </c>
      <c r="AN129" s="32"/>
      <c r="AO129" s="126"/>
      <c r="AP129" s="32"/>
      <c r="AQ129" s="32"/>
      <c r="AR129" s="32"/>
      <c r="AS129" s="32"/>
      <c r="AT129" s="127" t="str">
        <f t="shared" si="65"/>
        <v/>
      </c>
      <c r="AU129" s="179"/>
      <c r="AV129" s="180"/>
      <c r="AW129" s="181"/>
      <c r="AX129" s="181"/>
      <c r="AY129" s="181"/>
      <c r="AZ129" s="183"/>
      <c r="BA129" s="185"/>
      <c r="BB129" s="131"/>
      <c r="BC129" s="142"/>
      <c r="BD129" s="121"/>
      <c r="BE129" s="51"/>
      <c r="BF129" s="178"/>
      <c r="BG129" s="33" t="s">
        <v>169</v>
      </c>
      <c r="BH129" s="32"/>
      <c r="BI129" s="126"/>
      <c r="BJ129" s="32"/>
      <c r="BK129" s="32"/>
      <c r="BL129" s="32"/>
      <c r="BM129" s="32"/>
      <c r="BN129" s="139" t="str">
        <f t="shared" si="58"/>
        <v/>
      </c>
      <c r="BO129" s="179"/>
      <c r="BP129" s="180"/>
      <c r="BQ129" s="181"/>
      <c r="BR129" s="181"/>
      <c r="BS129" s="181"/>
      <c r="BT129" s="183"/>
      <c r="BU129" s="185"/>
      <c r="BV129" s="131"/>
      <c r="BW129" s="142"/>
      <c r="BX129" s="121"/>
      <c r="BY129" s="51"/>
      <c r="BZ129" s="178"/>
      <c r="CA129" s="33" t="s">
        <v>169</v>
      </c>
      <c r="CB129" s="32"/>
      <c r="CC129" s="126"/>
      <c r="CD129" s="32"/>
      <c r="CE129" s="32"/>
      <c r="CF129" s="32"/>
      <c r="CG129" s="32"/>
      <c r="CH129" s="139" t="str">
        <f t="shared" si="46"/>
        <v/>
      </c>
      <c r="CI129" s="179"/>
      <c r="CJ129" s="180"/>
      <c r="CK129" s="181"/>
      <c r="CL129" s="181"/>
      <c r="CM129" s="181"/>
      <c r="CN129" s="183"/>
      <c r="CO129" s="185"/>
      <c r="CP129" s="131"/>
      <c r="CQ129" s="142"/>
      <c r="CR129" s="121"/>
      <c r="CS129" s="107"/>
      <c r="CT129" s="107"/>
    </row>
    <row r="130" spans="1:98" s="108" customFormat="1" x14ac:dyDescent="0.25">
      <c r="A130" s="277" t="b">
        <f>IF(D130&lt;&gt;"",'Información General'!$D$12&amp;"_"&amp;1+"13")</f>
        <v>0</v>
      </c>
      <c r="B130" s="278"/>
      <c r="C130" s="302" t="b">
        <f>IF(AND(B130&lt;&gt;""),IF(AND(B130="I. Calidad Educativa"),'Ejes Rectores'!$B$6,IF(AND(B130="II. Investigación y Posgrado"),'Ejes Rectores'!$B$7,IF(AND(B130="III. Gestión y Gobierno"),'Ejes Rectores'!$B$8,IF(AND(B130="IV. Vinculación Difusión y Extensión de la Cultura"),'Ejes Rectores'!$B$9,IF(AND(B130="V. Internacionalización"),'Ejes Rectores'!$B$10,IF(AND(B130="VI. Responsabilidad Social Universitaria"),'Ejes Rectores'!$B$11)))))))</f>
        <v>0</v>
      </c>
      <c r="D130" s="303"/>
      <c r="E130" s="278"/>
      <c r="F130" s="122"/>
      <c r="G130" s="277" t="b">
        <f>IF(H130&lt;&gt;"",(14.1+"0"))</f>
        <v>0</v>
      </c>
      <c r="H130" s="278"/>
      <c r="I130" s="260"/>
      <c r="J130" s="261"/>
      <c r="K130" s="315"/>
      <c r="L130" s="188"/>
      <c r="M130" s="189"/>
      <c r="N130" s="189"/>
      <c r="O130" s="189"/>
      <c r="P130" s="191" t="str">
        <f t="shared" ref="P130" si="76">IF(AND(M130&lt;&gt;"",O130&lt;&gt;""),IF(AND(M130&gt;5, O130&gt;5),"De Atención Inmediata",IF(AND(M130&lt;6, M130&gt;0, O130&gt;5),"De Atención Periódica",IF(AND(M130&gt;5, O130&lt;6, O130&gt;0),"De Seguimiento",IF(AND(M130&lt;6, M130&gt;0, O130&lt;6, O130&gt;0),"Controlado")))),"")</f>
        <v/>
      </c>
      <c r="Q130" s="51"/>
      <c r="R130" s="258"/>
      <c r="S130" s="33" t="s">
        <v>170</v>
      </c>
      <c r="T130" s="32"/>
      <c r="U130" s="126"/>
      <c r="V130" s="136"/>
      <c r="W130" s="136"/>
      <c r="X130" s="136"/>
      <c r="Y130" s="136"/>
      <c r="Z130" s="127" t="str">
        <f t="shared" ref="Z130:Z153" si="77">IF($T130&lt;&gt;"",IF(AND(V130="SI",W130="SI",X130="SI",Y130="SI"),"Suficiente",IF(OR(V130="NO",W130="NO",X130="NO",Y130="NO"),"Deficiente",IF(OR(V130="",W130="",X130="",Y130=""),"Falta Valorar el Control",""))),"")</f>
        <v/>
      </c>
      <c r="AA130" s="187"/>
      <c r="AB130" s="188"/>
      <c r="AC130" s="189"/>
      <c r="AD130" s="189"/>
      <c r="AE130" s="189"/>
      <c r="AF130" s="191" t="str">
        <f t="shared" ref="AF130" si="78">IF(AND(AC130&lt;&gt;"",AE130&lt;&gt;""),IF(AND(AC130&gt;5, AE130&gt;5),"De Atención Inmediata",IF(AND(AC130&lt;6, AC130&gt;0, AE130&gt;5),"De Atención Periódica",IF(AND(AC130&gt;5, AE130&lt;6, AE130&gt;0),"De Seguimiento",IF(AND(AC130&lt;6, AC130&gt;0, AE130&lt;6, AE130&gt;0),"Controlado")))),"")</f>
        <v/>
      </c>
      <c r="AG130" s="199"/>
      <c r="AH130" s="132"/>
      <c r="AI130" s="143"/>
      <c r="AJ130" s="122"/>
      <c r="AK130" s="51"/>
      <c r="AL130" s="186"/>
      <c r="AM130" s="33" t="s">
        <v>170</v>
      </c>
      <c r="AN130" s="32"/>
      <c r="AO130" s="126"/>
      <c r="AP130" s="32"/>
      <c r="AQ130" s="32"/>
      <c r="AR130" s="32"/>
      <c r="AS130" s="32"/>
      <c r="AT130" s="127" t="str">
        <f t="shared" si="65"/>
        <v/>
      </c>
      <c r="AU130" s="187"/>
      <c r="AV130" s="188"/>
      <c r="AW130" s="189"/>
      <c r="AX130" s="189"/>
      <c r="AY130" s="189"/>
      <c r="AZ130" s="190" t="str">
        <f t="shared" ref="AZ130" si="79">IF(AND(AW130&lt;&gt;"",AY130&lt;&gt;""),IF(AND(AW130&gt;5, AY130&gt;5),"De Atención Inmediata",IF(AND(AW130&lt;6, AW130&gt;0, AY130&gt;5),"De Atención Periódica",IF(AND(AW130&gt;5, AY130&lt;6, AY130&gt;0),"De Seguimiento",IF(AND(AW130&lt;6, AW130&gt;0, AY130&lt;6, AY130&gt;0),"Controlado")))),"")</f>
        <v/>
      </c>
      <c r="BA130" s="192"/>
      <c r="BB130" s="132"/>
      <c r="BC130" s="143"/>
      <c r="BD130" s="122"/>
      <c r="BE130" s="51"/>
      <c r="BF130" s="186"/>
      <c r="BG130" s="33" t="s">
        <v>170</v>
      </c>
      <c r="BH130" s="32"/>
      <c r="BI130" s="126"/>
      <c r="BJ130" s="32"/>
      <c r="BK130" s="32"/>
      <c r="BL130" s="32"/>
      <c r="BM130" s="32"/>
      <c r="BN130" s="139" t="str">
        <f t="shared" si="58"/>
        <v/>
      </c>
      <c r="BO130" s="187"/>
      <c r="BP130" s="188"/>
      <c r="BQ130" s="189"/>
      <c r="BR130" s="189"/>
      <c r="BS130" s="189"/>
      <c r="BT130" s="190" t="str">
        <f t="shared" ref="BT130" si="80">IF(AND(BQ130&lt;&gt;"",BS130&lt;&gt;""),IF(AND(BQ130&gt;5, BS130&gt;5),"De Atención Inmediata",IF(AND(BQ130&lt;6, BQ130&gt;0, BS130&gt;5),"De Atención Periódica",IF(AND(BQ130&gt;5, BS130&lt;6, BS130&gt;0),"De Seguimiento",IF(AND(BQ130&lt;6, BQ130&gt;0, BS130&lt;6, BS130&gt;0),"Controlado")))),"")</f>
        <v/>
      </c>
      <c r="BU130" s="192"/>
      <c r="BV130" s="132"/>
      <c r="BW130" s="143"/>
      <c r="BX130" s="122"/>
      <c r="BY130" s="51"/>
      <c r="BZ130" s="186"/>
      <c r="CA130" s="33" t="s">
        <v>170</v>
      </c>
      <c r="CB130" s="32"/>
      <c r="CC130" s="126"/>
      <c r="CD130" s="32"/>
      <c r="CE130" s="32"/>
      <c r="CF130" s="32"/>
      <c r="CG130" s="32"/>
      <c r="CH130" s="139" t="str">
        <f t="shared" si="46"/>
        <v/>
      </c>
      <c r="CI130" s="187"/>
      <c r="CJ130" s="188"/>
      <c r="CK130" s="189"/>
      <c r="CL130" s="189"/>
      <c r="CM130" s="189"/>
      <c r="CN130" s="190" t="str">
        <f t="shared" ref="CN130" si="81">IF(AND(CK130&lt;&gt;"",CM130&lt;&gt;""),IF(AND(CK130&gt;5, CM130&gt;5),"De Atención Inmediata",IF(AND(CK130&lt;6, CK130&gt;0, CM130&gt;5),"De Atención Periódica",IF(AND(CK130&gt;5, CM130&lt;6, CM130&gt;0),"De Seguimiento",IF(AND(CK130&lt;6, CK130&gt;0, CM130&lt;6, CM130&gt;0),"Controlado")))),"")</f>
        <v/>
      </c>
      <c r="CO130" s="192"/>
      <c r="CP130" s="132"/>
      <c r="CQ130" s="143"/>
      <c r="CR130" s="122"/>
      <c r="CS130" s="107"/>
      <c r="CT130" s="107"/>
    </row>
    <row r="131" spans="1:98" s="108" customFormat="1" x14ac:dyDescent="0.25">
      <c r="A131" s="277"/>
      <c r="B131" s="278"/>
      <c r="C131" s="302"/>
      <c r="D131" s="303"/>
      <c r="E131" s="278"/>
      <c r="F131" s="122"/>
      <c r="G131" s="277"/>
      <c r="H131" s="278"/>
      <c r="I131" s="260"/>
      <c r="J131" s="261"/>
      <c r="K131" s="316"/>
      <c r="L131" s="188"/>
      <c r="M131" s="189"/>
      <c r="N131" s="189"/>
      <c r="O131" s="189"/>
      <c r="P131" s="191"/>
      <c r="Q131" s="51"/>
      <c r="R131" s="258"/>
      <c r="S131" s="33" t="s">
        <v>171</v>
      </c>
      <c r="T131" s="32"/>
      <c r="U131" s="126"/>
      <c r="V131" s="136"/>
      <c r="W131" s="136"/>
      <c r="X131" s="136"/>
      <c r="Y131" s="136"/>
      <c r="Z131" s="127" t="str">
        <f t="shared" si="77"/>
        <v/>
      </c>
      <c r="AA131" s="187"/>
      <c r="AB131" s="188"/>
      <c r="AC131" s="189"/>
      <c r="AD131" s="189"/>
      <c r="AE131" s="189"/>
      <c r="AF131" s="191"/>
      <c r="AG131" s="199"/>
      <c r="AH131" s="132"/>
      <c r="AI131" s="143"/>
      <c r="AJ131" s="122"/>
      <c r="AK131" s="51"/>
      <c r="AL131" s="186"/>
      <c r="AM131" s="33" t="s">
        <v>171</v>
      </c>
      <c r="AN131" s="32"/>
      <c r="AO131" s="126"/>
      <c r="AP131" s="32"/>
      <c r="AQ131" s="32"/>
      <c r="AR131" s="32"/>
      <c r="AS131" s="32"/>
      <c r="AT131" s="127" t="str">
        <f t="shared" si="65"/>
        <v/>
      </c>
      <c r="AU131" s="187"/>
      <c r="AV131" s="188"/>
      <c r="AW131" s="189"/>
      <c r="AX131" s="189"/>
      <c r="AY131" s="189"/>
      <c r="AZ131" s="191"/>
      <c r="BA131" s="193"/>
      <c r="BB131" s="132"/>
      <c r="BC131" s="143"/>
      <c r="BD131" s="122"/>
      <c r="BE131" s="51"/>
      <c r="BF131" s="186"/>
      <c r="BG131" s="33" t="s">
        <v>171</v>
      </c>
      <c r="BH131" s="32"/>
      <c r="BI131" s="126"/>
      <c r="BJ131" s="32"/>
      <c r="BK131" s="32"/>
      <c r="BL131" s="32"/>
      <c r="BM131" s="32"/>
      <c r="BN131" s="139" t="str">
        <f t="shared" si="58"/>
        <v/>
      </c>
      <c r="BO131" s="187"/>
      <c r="BP131" s="188"/>
      <c r="BQ131" s="189"/>
      <c r="BR131" s="189"/>
      <c r="BS131" s="189"/>
      <c r="BT131" s="191"/>
      <c r="BU131" s="193"/>
      <c r="BV131" s="132"/>
      <c r="BW131" s="143"/>
      <c r="BX131" s="122"/>
      <c r="BY131" s="51"/>
      <c r="BZ131" s="186"/>
      <c r="CA131" s="33" t="s">
        <v>171</v>
      </c>
      <c r="CB131" s="32"/>
      <c r="CC131" s="126"/>
      <c r="CD131" s="32"/>
      <c r="CE131" s="32"/>
      <c r="CF131" s="32"/>
      <c r="CG131" s="32"/>
      <c r="CH131" s="139" t="str">
        <f t="shared" si="46"/>
        <v/>
      </c>
      <c r="CI131" s="187"/>
      <c r="CJ131" s="188"/>
      <c r="CK131" s="189"/>
      <c r="CL131" s="189"/>
      <c r="CM131" s="189"/>
      <c r="CN131" s="191"/>
      <c r="CO131" s="193"/>
      <c r="CP131" s="132"/>
      <c r="CQ131" s="143"/>
      <c r="CR131" s="122"/>
      <c r="CS131" s="107"/>
      <c r="CT131" s="107"/>
    </row>
    <row r="132" spans="1:98" s="108" customFormat="1" x14ac:dyDescent="0.25">
      <c r="A132" s="277"/>
      <c r="B132" s="278"/>
      <c r="C132" s="302"/>
      <c r="D132" s="303"/>
      <c r="E132" s="278"/>
      <c r="F132" s="122"/>
      <c r="G132" s="277"/>
      <c r="H132" s="278"/>
      <c r="I132" s="260"/>
      <c r="J132" s="261"/>
      <c r="K132" s="316"/>
      <c r="L132" s="188"/>
      <c r="M132" s="189"/>
      <c r="N132" s="189"/>
      <c r="O132" s="189"/>
      <c r="P132" s="191"/>
      <c r="Q132" s="51"/>
      <c r="R132" s="258"/>
      <c r="S132" s="33" t="s">
        <v>172</v>
      </c>
      <c r="T132" s="32"/>
      <c r="U132" s="126"/>
      <c r="V132" s="136"/>
      <c r="W132" s="136"/>
      <c r="X132" s="136"/>
      <c r="Y132" s="136"/>
      <c r="Z132" s="127" t="str">
        <f t="shared" si="77"/>
        <v/>
      </c>
      <c r="AA132" s="187"/>
      <c r="AB132" s="188"/>
      <c r="AC132" s="189"/>
      <c r="AD132" s="189"/>
      <c r="AE132" s="189"/>
      <c r="AF132" s="191"/>
      <c r="AG132" s="199"/>
      <c r="AH132" s="132"/>
      <c r="AI132" s="143"/>
      <c r="AJ132" s="122"/>
      <c r="AK132" s="51"/>
      <c r="AL132" s="186"/>
      <c r="AM132" s="33" t="s">
        <v>172</v>
      </c>
      <c r="AN132" s="32"/>
      <c r="AO132" s="126"/>
      <c r="AP132" s="32"/>
      <c r="AQ132" s="32"/>
      <c r="AR132" s="32"/>
      <c r="AS132" s="32"/>
      <c r="AT132" s="127" t="str">
        <f t="shared" si="65"/>
        <v/>
      </c>
      <c r="AU132" s="187"/>
      <c r="AV132" s="188"/>
      <c r="AW132" s="189"/>
      <c r="AX132" s="189"/>
      <c r="AY132" s="189"/>
      <c r="AZ132" s="191"/>
      <c r="BA132" s="193"/>
      <c r="BB132" s="132"/>
      <c r="BC132" s="143"/>
      <c r="BD132" s="122"/>
      <c r="BE132" s="51"/>
      <c r="BF132" s="186"/>
      <c r="BG132" s="33" t="s">
        <v>172</v>
      </c>
      <c r="BH132" s="32"/>
      <c r="BI132" s="126"/>
      <c r="BJ132" s="32"/>
      <c r="BK132" s="32"/>
      <c r="BL132" s="32"/>
      <c r="BM132" s="32"/>
      <c r="BN132" s="139" t="str">
        <f t="shared" si="58"/>
        <v/>
      </c>
      <c r="BO132" s="187"/>
      <c r="BP132" s="188"/>
      <c r="BQ132" s="189"/>
      <c r="BR132" s="189"/>
      <c r="BS132" s="189"/>
      <c r="BT132" s="191"/>
      <c r="BU132" s="193"/>
      <c r="BV132" s="132"/>
      <c r="BW132" s="143"/>
      <c r="BX132" s="122"/>
      <c r="BY132" s="51"/>
      <c r="BZ132" s="186"/>
      <c r="CA132" s="33" t="s">
        <v>172</v>
      </c>
      <c r="CB132" s="32"/>
      <c r="CC132" s="126"/>
      <c r="CD132" s="32"/>
      <c r="CE132" s="32"/>
      <c r="CF132" s="32"/>
      <c r="CG132" s="32"/>
      <c r="CH132" s="139" t="str">
        <f t="shared" si="46"/>
        <v/>
      </c>
      <c r="CI132" s="187"/>
      <c r="CJ132" s="188"/>
      <c r="CK132" s="189"/>
      <c r="CL132" s="189"/>
      <c r="CM132" s="189"/>
      <c r="CN132" s="191"/>
      <c r="CO132" s="193"/>
      <c r="CP132" s="132"/>
      <c r="CQ132" s="143"/>
      <c r="CR132" s="122"/>
      <c r="CS132" s="107"/>
      <c r="CT132" s="107"/>
    </row>
    <row r="133" spans="1:98" s="108" customFormat="1" x14ac:dyDescent="0.25">
      <c r="A133" s="277"/>
      <c r="B133" s="278"/>
      <c r="C133" s="302"/>
      <c r="D133" s="303"/>
      <c r="E133" s="278"/>
      <c r="F133" s="122"/>
      <c r="G133" s="277" t="b">
        <f>IF(H133&lt;&gt;"",(14.1+".1"))</f>
        <v>0</v>
      </c>
      <c r="H133" s="278"/>
      <c r="I133" s="260"/>
      <c r="J133" s="261"/>
      <c r="K133" s="316"/>
      <c r="L133" s="188"/>
      <c r="M133" s="189"/>
      <c r="N133" s="189"/>
      <c r="O133" s="189"/>
      <c r="P133" s="191"/>
      <c r="Q133" s="51"/>
      <c r="R133" s="258"/>
      <c r="S133" s="33" t="s">
        <v>173</v>
      </c>
      <c r="T133" s="32"/>
      <c r="U133" s="126"/>
      <c r="V133" s="136"/>
      <c r="W133" s="136"/>
      <c r="X133" s="136"/>
      <c r="Y133" s="136"/>
      <c r="Z133" s="127" t="str">
        <f t="shared" si="77"/>
        <v/>
      </c>
      <c r="AA133" s="187"/>
      <c r="AB133" s="188"/>
      <c r="AC133" s="189"/>
      <c r="AD133" s="189"/>
      <c r="AE133" s="189"/>
      <c r="AF133" s="191"/>
      <c r="AG133" s="199"/>
      <c r="AH133" s="132"/>
      <c r="AI133" s="143"/>
      <c r="AJ133" s="122"/>
      <c r="AK133" s="51"/>
      <c r="AL133" s="186"/>
      <c r="AM133" s="33" t="s">
        <v>173</v>
      </c>
      <c r="AN133" s="32"/>
      <c r="AO133" s="126"/>
      <c r="AP133" s="32"/>
      <c r="AQ133" s="32"/>
      <c r="AR133" s="32"/>
      <c r="AS133" s="32"/>
      <c r="AT133" s="127" t="str">
        <f t="shared" si="65"/>
        <v/>
      </c>
      <c r="AU133" s="187"/>
      <c r="AV133" s="188"/>
      <c r="AW133" s="189"/>
      <c r="AX133" s="189"/>
      <c r="AY133" s="189"/>
      <c r="AZ133" s="191"/>
      <c r="BA133" s="192"/>
      <c r="BB133" s="132"/>
      <c r="BC133" s="143"/>
      <c r="BD133" s="122"/>
      <c r="BE133" s="51"/>
      <c r="BF133" s="186"/>
      <c r="BG133" s="33" t="s">
        <v>173</v>
      </c>
      <c r="BH133" s="32"/>
      <c r="BI133" s="126"/>
      <c r="BJ133" s="32"/>
      <c r="BK133" s="32"/>
      <c r="BL133" s="32"/>
      <c r="BM133" s="32"/>
      <c r="BN133" s="139" t="str">
        <f t="shared" si="58"/>
        <v/>
      </c>
      <c r="BO133" s="187"/>
      <c r="BP133" s="188"/>
      <c r="BQ133" s="189"/>
      <c r="BR133" s="189"/>
      <c r="BS133" s="189"/>
      <c r="BT133" s="191"/>
      <c r="BU133" s="192"/>
      <c r="BV133" s="132"/>
      <c r="BW133" s="143"/>
      <c r="BX133" s="122"/>
      <c r="BY133" s="51"/>
      <c r="BZ133" s="186"/>
      <c r="CA133" s="33" t="s">
        <v>173</v>
      </c>
      <c r="CB133" s="32"/>
      <c r="CC133" s="126"/>
      <c r="CD133" s="32"/>
      <c r="CE133" s="32"/>
      <c r="CF133" s="32"/>
      <c r="CG133" s="32"/>
      <c r="CH133" s="139" t="str">
        <f t="shared" si="46"/>
        <v/>
      </c>
      <c r="CI133" s="187"/>
      <c r="CJ133" s="188"/>
      <c r="CK133" s="189"/>
      <c r="CL133" s="189"/>
      <c r="CM133" s="189"/>
      <c r="CN133" s="191"/>
      <c r="CO133" s="192"/>
      <c r="CP133" s="132"/>
      <c r="CQ133" s="143"/>
      <c r="CR133" s="122"/>
      <c r="CS133" s="107"/>
      <c r="CT133" s="107"/>
    </row>
    <row r="134" spans="1:98" s="108" customFormat="1" x14ac:dyDescent="0.25">
      <c r="A134" s="277"/>
      <c r="B134" s="278"/>
      <c r="C134" s="302"/>
      <c r="D134" s="303"/>
      <c r="E134" s="278"/>
      <c r="F134" s="122"/>
      <c r="G134" s="277"/>
      <c r="H134" s="278"/>
      <c r="I134" s="260"/>
      <c r="J134" s="261"/>
      <c r="K134" s="316"/>
      <c r="L134" s="188"/>
      <c r="M134" s="189"/>
      <c r="N134" s="189"/>
      <c r="O134" s="189"/>
      <c r="P134" s="191"/>
      <c r="Q134" s="51"/>
      <c r="R134" s="258"/>
      <c r="S134" s="33" t="s">
        <v>174</v>
      </c>
      <c r="T134" s="32"/>
      <c r="U134" s="126"/>
      <c r="V134" s="136"/>
      <c r="W134" s="136"/>
      <c r="X134" s="136"/>
      <c r="Y134" s="136"/>
      <c r="Z134" s="127" t="str">
        <f t="shared" si="77"/>
        <v/>
      </c>
      <c r="AA134" s="187"/>
      <c r="AB134" s="188"/>
      <c r="AC134" s="189"/>
      <c r="AD134" s="189"/>
      <c r="AE134" s="189"/>
      <c r="AF134" s="191"/>
      <c r="AG134" s="199"/>
      <c r="AH134" s="132"/>
      <c r="AI134" s="143"/>
      <c r="AJ134" s="122"/>
      <c r="AK134" s="51"/>
      <c r="AL134" s="186"/>
      <c r="AM134" s="33" t="s">
        <v>174</v>
      </c>
      <c r="AN134" s="32"/>
      <c r="AO134" s="126"/>
      <c r="AP134" s="32"/>
      <c r="AQ134" s="32"/>
      <c r="AR134" s="32"/>
      <c r="AS134" s="32"/>
      <c r="AT134" s="127" t="str">
        <f t="shared" si="65"/>
        <v/>
      </c>
      <c r="AU134" s="187"/>
      <c r="AV134" s="188"/>
      <c r="AW134" s="189"/>
      <c r="AX134" s="189"/>
      <c r="AY134" s="189"/>
      <c r="AZ134" s="191"/>
      <c r="BA134" s="193"/>
      <c r="BB134" s="132"/>
      <c r="BC134" s="143"/>
      <c r="BD134" s="122"/>
      <c r="BE134" s="51"/>
      <c r="BF134" s="186"/>
      <c r="BG134" s="33" t="s">
        <v>174</v>
      </c>
      <c r="BH134" s="32"/>
      <c r="BI134" s="126"/>
      <c r="BJ134" s="32"/>
      <c r="BK134" s="32"/>
      <c r="BL134" s="32"/>
      <c r="BM134" s="32"/>
      <c r="BN134" s="139" t="str">
        <f t="shared" si="58"/>
        <v/>
      </c>
      <c r="BO134" s="187"/>
      <c r="BP134" s="188"/>
      <c r="BQ134" s="189"/>
      <c r="BR134" s="189"/>
      <c r="BS134" s="189"/>
      <c r="BT134" s="191"/>
      <c r="BU134" s="193"/>
      <c r="BV134" s="132"/>
      <c r="BW134" s="143"/>
      <c r="BX134" s="122"/>
      <c r="BY134" s="51"/>
      <c r="BZ134" s="186"/>
      <c r="CA134" s="33" t="s">
        <v>174</v>
      </c>
      <c r="CB134" s="32"/>
      <c r="CC134" s="126"/>
      <c r="CD134" s="32"/>
      <c r="CE134" s="32"/>
      <c r="CF134" s="32"/>
      <c r="CG134" s="32"/>
      <c r="CH134" s="139" t="str">
        <f t="shared" si="46"/>
        <v/>
      </c>
      <c r="CI134" s="187"/>
      <c r="CJ134" s="188"/>
      <c r="CK134" s="189"/>
      <c r="CL134" s="189"/>
      <c r="CM134" s="189"/>
      <c r="CN134" s="191"/>
      <c r="CO134" s="193"/>
      <c r="CP134" s="132"/>
      <c r="CQ134" s="143"/>
      <c r="CR134" s="122"/>
      <c r="CS134" s="107"/>
      <c r="CT134" s="107"/>
    </row>
    <row r="135" spans="1:98" s="108" customFormat="1" x14ac:dyDescent="0.25">
      <c r="A135" s="277"/>
      <c r="B135" s="278"/>
      <c r="C135" s="302"/>
      <c r="D135" s="303"/>
      <c r="E135" s="278"/>
      <c r="F135" s="122"/>
      <c r="G135" s="277"/>
      <c r="H135" s="278"/>
      <c r="I135" s="260"/>
      <c r="J135" s="261"/>
      <c r="K135" s="316"/>
      <c r="L135" s="188"/>
      <c r="M135" s="189"/>
      <c r="N135" s="189"/>
      <c r="O135" s="189"/>
      <c r="P135" s="191"/>
      <c r="Q135" s="51"/>
      <c r="R135" s="258"/>
      <c r="S135" s="33" t="s">
        <v>175</v>
      </c>
      <c r="T135" s="32"/>
      <c r="U135" s="126"/>
      <c r="V135" s="136"/>
      <c r="W135" s="136"/>
      <c r="X135" s="136"/>
      <c r="Y135" s="136"/>
      <c r="Z135" s="127" t="str">
        <f t="shared" si="77"/>
        <v/>
      </c>
      <c r="AA135" s="187"/>
      <c r="AB135" s="188"/>
      <c r="AC135" s="189"/>
      <c r="AD135" s="189"/>
      <c r="AE135" s="189"/>
      <c r="AF135" s="191"/>
      <c r="AG135" s="199"/>
      <c r="AH135" s="132"/>
      <c r="AI135" s="143"/>
      <c r="AJ135" s="122"/>
      <c r="AK135" s="51"/>
      <c r="AL135" s="186"/>
      <c r="AM135" s="33" t="s">
        <v>175</v>
      </c>
      <c r="AN135" s="32"/>
      <c r="AO135" s="126"/>
      <c r="AP135" s="32"/>
      <c r="AQ135" s="32"/>
      <c r="AR135" s="32"/>
      <c r="AS135" s="32"/>
      <c r="AT135" s="127" t="str">
        <f t="shared" si="65"/>
        <v/>
      </c>
      <c r="AU135" s="187"/>
      <c r="AV135" s="188"/>
      <c r="AW135" s="189"/>
      <c r="AX135" s="189"/>
      <c r="AY135" s="189"/>
      <c r="AZ135" s="191"/>
      <c r="BA135" s="193"/>
      <c r="BB135" s="132"/>
      <c r="BC135" s="143"/>
      <c r="BD135" s="122"/>
      <c r="BE135" s="51"/>
      <c r="BF135" s="186"/>
      <c r="BG135" s="33" t="s">
        <v>175</v>
      </c>
      <c r="BH135" s="32"/>
      <c r="BI135" s="126"/>
      <c r="BJ135" s="32"/>
      <c r="BK135" s="32"/>
      <c r="BL135" s="32"/>
      <c r="BM135" s="32"/>
      <c r="BN135" s="139" t="str">
        <f t="shared" si="58"/>
        <v/>
      </c>
      <c r="BO135" s="187"/>
      <c r="BP135" s="188"/>
      <c r="BQ135" s="189"/>
      <c r="BR135" s="189"/>
      <c r="BS135" s="189"/>
      <c r="BT135" s="191"/>
      <c r="BU135" s="193"/>
      <c r="BV135" s="132"/>
      <c r="BW135" s="143"/>
      <c r="BX135" s="122"/>
      <c r="BY135" s="51"/>
      <c r="BZ135" s="186"/>
      <c r="CA135" s="33" t="s">
        <v>175</v>
      </c>
      <c r="CB135" s="32"/>
      <c r="CC135" s="126"/>
      <c r="CD135" s="32"/>
      <c r="CE135" s="32"/>
      <c r="CF135" s="32"/>
      <c r="CG135" s="32"/>
      <c r="CH135" s="139" t="str">
        <f t="shared" si="46"/>
        <v/>
      </c>
      <c r="CI135" s="187"/>
      <c r="CJ135" s="188"/>
      <c r="CK135" s="189"/>
      <c r="CL135" s="189"/>
      <c r="CM135" s="189"/>
      <c r="CN135" s="191"/>
      <c r="CO135" s="193"/>
      <c r="CP135" s="132"/>
      <c r="CQ135" s="143"/>
      <c r="CR135" s="122"/>
      <c r="CS135" s="107"/>
      <c r="CT135" s="107"/>
    </row>
    <row r="136" spans="1:98" s="108" customFormat="1" x14ac:dyDescent="0.25">
      <c r="A136" s="277"/>
      <c r="B136" s="278"/>
      <c r="C136" s="302"/>
      <c r="D136" s="303"/>
      <c r="E136" s="278"/>
      <c r="F136" s="122"/>
      <c r="G136" s="277" t="b">
        <f>IF(H136&lt;&gt;"",(14.1+".2"))</f>
        <v>0</v>
      </c>
      <c r="H136" s="278"/>
      <c r="I136" s="260"/>
      <c r="J136" s="261"/>
      <c r="K136" s="316"/>
      <c r="L136" s="188"/>
      <c r="M136" s="189"/>
      <c r="N136" s="189"/>
      <c r="O136" s="189"/>
      <c r="P136" s="191"/>
      <c r="Q136" s="51"/>
      <c r="R136" s="258"/>
      <c r="S136" s="33" t="s">
        <v>176</v>
      </c>
      <c r="T136" s="32"/>
      <c r="U136" s="126"/>
      <c r="V136" s="136"/>
      <c r="W136" s="136"/>
      <c r="X136" s="136"/>
      <c r="Y136" s="136"/>
      <c r="Z136" s="127" t="str">
        <f t="shared" si="77"/>
        <v/>
      </c>
      <c r="AA136" s="187"/>
      <c r="AB136" s="188"/>
      <c r="AC136" s="189"/>
      <c r="AD136" s="189"/>
      <c r="AE136" s="189"/>
      <c r="AF136" s="191"/>
      <c r="AG136" s="199"/>
      <c r="AH136" s="133"/>
      <c r="AI136" s="143"/>
      <c r="AJ136" s="122"/>
      <c r="AK136" s="51"/>
      <c r="AL136" s="186"/>
      <c r="AM136" s="33" t="s">
        <v>176</v>
      </c>
      <c r="AN136" s="32"/>
      <c r="AO136" s="126"/>
      <c r="AP136" s="32"/>
      <c r="AQ136" s="32"/>
      <c r="AR136" s="32"/>
      <c r="AS136" s="32"/>
      <c r="AT136" s="127" t="str">
        <f t="shared" si="65"/>
        <v/>
      </c>
      <c r="AU136" s="187"/>
      <c r="AV136" s="188"/>
      <c r="AW136" s="189"/>
      <c r="AX136" s="189"/>
      <c r="AY136" s="189"/>
      <c r="AZ136" s="191"/>
      <c r="BA136" s="192"/>
      <c r="BB136" s="133"/>
      <c r="BC136" s="143"/>
      <c r="BD136" s="122"/>
      <c r="BE136" s="51"/>
      <c r="BF136" s="186"/>
      <c r="BG136" s="33" t="s">
        <v>176</v>
      </c>
      <c r="BH136" s="32"/>
      <c r="BI136" s="126"/>
      <c r="BJ136" s="32"/>
      <c r="BK136" s="32"/>
      <c r="BL136" s="32"/>
      <c r="BM136" s="32"/>
      <c r="BN136" s="139" t="str">
        <f t="shared" si="58"/>
        <v/>
      </c>
      <c r="BO136" s="187"/>
      <c r="BP136" s="188"/>
      <c r="BQ136" s="189"/>
      <c r="BR136" s="189"/>
      <c r="BS136" s="189"/>
      <c r="BT136" s="191"/>
      <c r="BU136" s="192"/>
      <c r="BV136" s="133"/>
      <c r="BW136" s="143"/>
      <c r="BX136" s="122"/>
      <c r="BY136" s="51"/>
      <c r="BZ136" s="186"/>
      <c r="CA136" s="33" t="s">
        <v>176</v>
      </c>
      <c r="CB136" s="32"/>
      <c r="CC136" s="126"/>
      <c r="CD136" s="32"/>
      <c r="CE136" s="32"/>
      <c r="CF136" s="32"/>
      <c r="CG136" s="32"/>
      <c r="CH136" s="139" t="str">
        <f t="shared" si="46"/>
        <v/>
      </c>
      <c r="CI136" s="187"/>
      <c r="CJ136" s="188"/>
      <c r="CK136" s="189"/>
      <c r="CL136" s="189"/>
      <c r="CM136" s="189"/>
      <c r="CN136" s="191"/>
      <c r="CO136" s="192"/>
      <c r="CP136" s="133"/>
      <c r="CQ136" s="143"/>
      <c r="CR136" s="122"/>
      <c r="CS136" s="107"/>
      <c r="CT136" s="107"/>
    </row>
    <row r="137" spans="1:98" s="108" customFormat="1" x14ac:dyDescent="0.25">
      <c r="A137" s="277"/>
      <c r="B137" s="278"/>
      <c r="C137" s="302"/>
      <c r="D137" s="303"/>
      <c r="E137" s="278"/>
      <c r="F137" s="122"/>
      <c r="G137" s="277"/>
      <c r="H137" s="278"/>
      <c r="I137" s="260"/>
      <c r="J137" s="261"/>
      <c r="K137" s="316"/>
      <c r="L137" s="188"/>
      <c r="M137" s="189"/>
      <c r="N137" s="189"/>
      <c r="O137" s="189"/>
      <c r="P137" s="191"/>
      <c r="Q137" s="51"/>
      <c r="R137" s="258"/>
      <c r="S137" s="33" t="s">
        <v>177</v>
      </c>
      <c r="T137" s="32"/>
      <c r="U137" s="126"/>
      <c r="V137" s="136"/>
      <c r="W137" s="136"/>
      <c r="X137" s="136"/>
      <c r="Y137" s="136"/>
      <c r="Z137" s="127" t="str">
        <f t="shared" si="77"/>
        <v/>
      </c>
      <c r="AA137" s="187"/>
      <c r="AB137" s="188"/>
      <c r="AC137" s="189"/>
      <c r="AD137" s="189"/>
      <c r="AE137" s="189"/>
      <c r="AF137" s="191"/>
      <c r="AG137" s="199"/>
      <c r="AH137" s="133"/>
      <c r="AI137" s="143"/>
      <c r="AJ137" s="122"/>
      <c r="AK137" s="51"/>
      <c r="AL137" s="186"/>
      <c r="AM137" s="33" t="s">
        <v>177</v>
      </c>
      <c r="AN137" s="32"/>
      <c r="AO137" s="126"/>
      <c r="AP137" s="32"/>
      <c r="AQ137" s="32"/>
      <c r="AR137" s="32"/>
      <c r="AS137" s="32"/>
      <c r="AT137" s="127" t="str">
        <f t="shared" si="65"/>
        <v/>
      </c>
      <c r="AU137" s="187"/>
      <c r="AV137" s="188"/>
      <c r="AW137" s="189"/>
      <c r="AX137" s="189"/>
      <c r="AY137" s="189"/>
      <c r="AZ137" s="191"/>
      <c r="BA137" s="193"/>
      <c r="BB137" s="133"/>
      <c r="BC137" s="143"/>
      <c r="BD137" s="122"/>
      <c r="BE137" s="51"/>
      <c r="BF137" s="186"/>
      <c r="BG137" s="33" t="s">
        <v>177</v>
      </c>
      <c r="BH137" s="32"/>
      <c r="BI137" s="126"/>
      <c r="BJ137" s="32"/>
      <c r="BK137" s="32"/>
      <c r="BL137" s="32"/>
      <c r="BM137" s="32"/>
      <c r="BN137" s="139" t="str">
        <f t="shared" si="58"/>
        <v/>
      </c>
      <c r="BO137" s="187"/>
      <c r="BP137" s="188"/>
      <c r="BQ137" s="189"/>
      <c r="BR137" s="189"/>
      <c r="BS137" s="189"/>
      <c r="BT137" s="191"/>
      <c r="BU137" s="193"/>
      <c r="BV137" s="133"/>
      <c r="BW137" s="143"/>
      <c r="BX137" s="122"/>
      <c r="BY137" s="51"/>
      <c r="BZ137" s="186"/>
      <c r="CA137" s="33" t="s">
        <v>177</v>
      </c>
      <c r="CB137" s="32"/>
      <c r="CC137" s="126"/>
      <c r="CD137" s="32"/>
      <c r="CE137" s="32"/>
      <c r="CF137" s="32"/>
      <c r="CG137" s="32"/>
      <c r="CH137" s="139" t="str">
        <f t="shared" si="46"/>
        <v/>
      </c>
      <c r="CI137" s="187"/>
      <c r="CJ137" s="188"/>
      <c r="CK137" s="189"/>
      <c r="CL137" s="189"/>
      <c r="CM137" s="189"/>
      <c r="CN137" s="191"/>
      <c r="CO137" s="193"/>
      <c r="CP137" s="133"/>
      <c r="CQ137" s="143"/>
      <c r="CR137" s="122"/>
      <c r="CS137" s="107"/>
      <c r="CT137" s="107"/>
    </row>
    <row r="138" spans="1:98" s="108" customFormat="1" x14ac:dyDescent="0.25">
      <c r="A138" s="277"/>
      <c r="B138" s="278"/>
      <c r="C138" s="302"/>
      <c r="D138" s="303"/>
      <c r="E138" s="278"/>
      <c r="F138" s="122"/>
      <c r="G138" s="277"/>
      <c r="H138" s="278"/>
      <c r="I138" s="260"/>
      <c r="J138" s="261"/>
      <c r="K138" s="317"/>
      <c r="L138" s="188"/>
      <c r="M138" s="189"/>
      <c r="N138" s="189"/>
      <c r="O138" s="189"/>
      <c r="P138" s="191"/>
      <c r="Q138" s="51"/>
      <c r="R138" s="258"/>
      <c r="S138" s="33" t="s">
        <v>178</v>
      </c>
      <c r="T138" s="32"/>
      <c r="U138" s="126"/>
      <c r="V138" s="136"/>
      <c r="W138" s="136"/>
      <c r="X138" s="136"/>
      <c r="Y138" s="136"/>
      <c r="Z138" s="127" t="str">
        <f t="shared" si="77"/>
        <v/>
      </c>
      <c r="AA138" s="187"/>
      <c r="AB138" s="188"/>
      <c r="AC138" s="189"/>
      <c r="AD138" s="189"/>
      <c r="AE138" s="189"/>
      <c r="AF138" s="191"/>
      <c r="AG138" s="199"/>
      <c r="AH138" s="133"/>
      <c r="AI138" s="143"/>
      <c r="AJ138" s="122"/>
      <c r="AK138" s="51"/>
      <c r="AL138" s="186"/>
      <c r="AM138" s="33" t="s">
        <v>178</v>
      </c>
      <c r="AN138" s="32"/>
      <c r="AO138" s="126"/>
      <c r="AP138" s="32"/>
      <c r="AQ138" s="32"/>
      <c r="AR138" s="32"/>
      <c r="AS138" s="32"/>
      <c r="AT138" s="127" t="str">
        <f t="shared" si="65"/>
        <v/>
      </c>
      <c r="AU138" s="187"/>
      <c r="AV138" s="188"/>
      <c r="AW138" s="189"/>
      <c r="AX138" s="189"/>
      <c r="AY138" s="189"/>
      <c r="AZ138" s="191"/>
      <c r="BA138" s="193"/>
      <c r="BB138" s="133"/>
      <c r="BC138" s="143"/>
      <c r="BD138" s="122"/>
      <c r="BE138" s="51"/>
      <c r="BF138" s="186"/>
      <c r="BG138" s="33" t="s">
        <v>178</v>
      </c>
      <c r="BH138" s="32"/>
      <c r="BI138" s="126"/>
      <c r="BJ138" s="32"/>
      <c r="BK138" s="32"/>
      <c r="BL138" s="32"/>
      <c r="BM138" s="32"/>
      <c r="BN138" s="139" t="str">
        <f t="shared" si="58"/>
        <v/>
      </c>
      <c r="BO138" s="187"/>
      <c r="BP138" s="188"/>
      <c r="BQ138" s="189"/>
      <c r="BR138" s="189"/>
      <c r="BS138" s="189"/>
      <c r="BT138" s="191"/>
      <c r="BU138" s="193"/>
      <c r="BV138" s="133"/>
      <c r="BW138" s="143"/>
      <c r="BX138" s="122"/>
      <c r="BY138" s="51"/>
      <c r="BZ138" s="186"/>
      <c r="CA138" s="33" t="s">
        <v>178</v>
      </c>
      <c r="CB138" s="32"/>
      <c r="CC138" s="126"/>
      <c r="CD138" s="32"/>
      <c r="CE138" s="32"/>
      <c r="CF138" s="32"/>
      <c r="CG138" s="32"/>
      <c r="CH138" s="139" t="str">
        <f t="shared" si="46"/>
        <v/>
      </c>
      <c r="CI138" s="187"/>
      <c r="CJ138" s="188"/>
      <c r="CK138" s="189"/>
      <c r="CL138" s="189"/>
      <c r="CM138" s="189"/>
      <c r="CN138" s="191"/>
      <c r="CO138" s="193"/>
      <c r="CP138" s="133"/>
      <c r="CQ138" s="143"/>
      <c r="CR138" s="122"/>
      <c r="CS138" s="107"/>
      <c r="CT138" s="107"/>
    </row>
    <row r="139" spans="1:98" s="108" customFormat="1" x14ac:dyDescent="0.25">
      <c r="A139" s="286" t="b">
        <f>IF(D139&lt;&gt;"",'Información General'!$D$12&amp;"_"&amp;1+"14")</f>
        <v>0</v>
      </c>
      <c r="B139" s="284"/>
      <c r="C139" s="298" t="b">
        <f>IF(AND(B139&lt;&gt;""),IF(AND(B139="I. Calidad Educativa"),'Ejes Rectores'!$B$6,IF(AND(B139="II. Investigación y Posgrado"),'Ejes Rectores'!$B$7,IF(AND(B139="III. Gestión y Gobierno"),'Ejes Rectores'!$B$8,IF(AND(B139="IV. Vinculación Difusión y Extensión de la Cultura"),'Ejes Rectores'!$B$9,IF(AND(B139="V. Internacionalización"),'Ejes Rectores'!$B$10,IF(AND(B139="VI. Responsabilidad Social Universitaria"),'Ejes Rectores'!$B$11)))))))</f>
        <v>0</v>
      </c>
      <c r="D139" s="300"/>
      <c r="E139" s="284"/>
      <c r="F139" s="121"/>
      <c r="G139" s="286" t="b">
        <f>IF(H139&lt;&gt;"",(15.1+"0"))</f>
        <v>0</v>
      </c>
      <c r="H139" s="284"/>
      <c r="I139" s="285"/>
      <c r="J139" s="283"/>
      <c r="K139" s="318"/>
      <c r="L139" s="180"/>
      <c r="M139" s="181"/>
      <c r="N139" s="181"/>
      <c r="O139" s="181"/>
      <c r="P139" s="183" t="str">
        <f t="shared" ref="P139" si="82">IF(AND(M139&lt;&gt;"",O139&lt;&gt;""),IF(AND(M139&gt;5, O139&gt;5),"De Atención Inmediata",IF(AND(M139&lt;6, M139&gt;0, O139&gt;5),"De Atención Periódica",IF(AND(M139&gt;5, O139&lt;6, O139&gt;0),"De Seguimiento",IF(AND(M139&lt;6, M139&gt;0, O139&lt;6, O139&gt;0),"Controlado")))),"")</f>
        <v/>
      </c>
      <c r="Q139" s="51"/>
      <c r="R139" s="259"/>
      <c r="S139" s="33" t="s">
        <v>209</v>
      </c>
      <c r="T139" s="32"/>
      <c r="U139" s="126"/>
      <c r="V139" s="136"/>
      <c r="W139" s="136"/>
      <c r="X139" s="136"/>
      <c r="Y139" s="136"/>
      <c r="Z139" s="127" t="str">
        <f t="shared" si="77"/>
        <v/>
      </c>
      <c r="AA139" s="179"/>
      <c r="AB139" s="180"/>
      <c r="AC139" s="181"/>
      <c r="AD139" s="181"/>
      <c r="AE139" s="181"/>
      <c r="AF139" s="183" t="str">
        <f t="shared" ref="AF139" si="83">IF(AND(AC139&lt;&gt;"",AE139&lt;&gt;""),IF(AND(AC139&gt;5, AE139&gt;5),"De Atención Inmediata",IF(AND(AC139&lt;6, AC139&gt;0, AE139&gt;5),"De Atención Periódica",IF(AND(AC139&gt;5, AE139&lt;6, AE139&gt;0),"De Seguimiento",IF(AND(AC139&lt;6, AC139&gt;0, AE139&lt;6, AE139&gt;0),"Controlado")))),"")</f>
        <v/>
      </c>
      <c r="AG139" s="280"/>
      <c r="AH139" s="131"/>
      <c r="AI139" s="142"/>
      <c r="AJ139" s="121"/>
      <c r="AK139" s="51"/>
      <c r="AL139" s="178"/>
      <c r="AM139" s="33" t="s">
        <v>209</v>
      </c>
      <c r="AN139" s="32"/>
      <c r="AO139" s="126"/>
      <c r="AP139" s="32"/>
      <c r="AQ139" s="32"/>
      <c r="AR139" s="32"/>
      <c r="AS139" s="32"/>
      <c r="AT139" s="127" t="str">
        <f t="shared" si="65"/>
        <v/>
      </c>
      <c r="AU139" s="179"/>
      <c r="AV139" s="180"/>
      <c r="AW139" s="181"/>
      <c r="AX139" s="181"/>
      <c r="AY139" s="181"/>
      <c r="AZ139" s="182" t="str">
        <f t="shared" ref="AZ139" si="84">IF(AND(AW139&lt;&gt;"",AY139&lt;&gt;""),IF(AND(AW139&gt;5, AY139&gt;5),"De Atención Inmediata",IF(AND(AW139&lt;6, AW139&gt;0, AY139&gt;5),"De Atención Periódica",IF(AND(AW139&gt;5, AY139&lt;6, AY139&gt;0),"De Seguimiento",IF(AND(AW139&lt;6, AW139&gt;0, AY139&lt;6, AY139&gt;0),"Controlado")))),"")</f>
        <v/>
      </c>
      <c r="BA139" s="184"/>
      <c r="BB139" s="131"/>
      <c r="BC139" s="142"/>
      <c r="BD139" s="121"/>
      <c r="BE139" s="51"/>
      <c r="BF139" s="178"/>
      <c r="BG139" s="33" t="s">
        <v>209</v>
      </c>
      <c r="BH139" s="32"/>
      <c r="BI139" s="126"/>
      <c r="BJ139" s="32"/>
      <c r="BK139" s="32"/>
      <c r="BL139" s="32"/>
      <c r="BM139" s="32"/>
      <c r="BN139" s="139" t="str">
        <f t="shared" si="58"/>
        <v/>
      </c>
      <c r="BO139" s="179"/>
      <c r="BP139" s="180"/>
      <c r="BQ139" s="181"/>
      <c r="BR139" s="181"/>
      <c r="BS139" s="181"/>
      <c r="BT139" s="182" t="str">
        <f t="shared" ref="BT139" si="85">IF(AND(BQ139&lt;&gt;"",BS139&lt;&gt;""),IF(AND(BQ139&gt;5, BS139&gt;5),"De Atención Inmediata",IF(AND(BQ139&lt;6, BQ139&gt;0, BS139&gt;5),"De Atención Periódica",IF(AND(BQ139&gt;5, BS139&lt;6, BS139&gt;0),"De Seguimiento",IF(AND(BQ139&lt;6, BQ139&gt;0, BS139&lt;6, BS139&gt;0),"Controlado")))),"")</f>
        <v/>
      </c>
      <c r="BU139" s="184"/>
      <c r="BV139" s="131"/>
      <c r="BW139" s="142"/>
      <c r="BX139" s="121"/>
      <c r="BY139" s="51"/>
      <c r="BZ139" s="178"/>
      <c r="CA139" s="33" t="s">
        <v>209</v>
      </c>
      <c r="CB139" s="32"/>
      <c r="CC139" s="126"/>
      <c r="CD139" s="32"/>
      <c r="CE139" s="32"/>
      <c r="CF139" s="32"/>
      <c r="CG139" s="32"/>
      <c r="CH139" s="139" t="str">
        <f t="shared" si="46"/>
        <v/>
      </c>
      <c r="CI139" s="179"/>
      <c r="CJ139" s="180"/>
      <c r="CK139" s="181"/>
      <c r="CL139" s="181"/>
      <c r="CM139" s="181"/>
      <c r="CN139" s="182" t="str">
        <f t="shared" ref="CN139" si="86">IF(AND(CK139&lt;&gt;"",CM139&lt;&gt;""),IF(AND(CK139&gt;5, CM139&gt;5),"De Atención Inmediata",IF(AND(CK139&lt;6, CK139&gt;0, CM139&gt;5),"De Atención Periódica",IF(AND(CK139&gt;5, CM139&lt;6, CM139&gt;0),"De Seguimiento",IF(AND(CK139&lt;6, CK139&gt;0, CM139&lt;6, CM139&gt;0),"Controlado")))),"")</f>
        <v/>
      </c>
      <c r="CO139" s="184"/>
      <c r="CP139" s="131"/>
      <c r="CQ139" s="142"/>
      <c r="CR139" s="121"/>
      <c r="CS139" s="107"/>
      <c r="CT139" s="107"/>
    </row>
    <row r="140" spans="1:98" s="108" customFormat="1" x14ac:dyDescent="0.25">
      <c r="A140" s="286"/>
      <c r="B140" s="284"/>
      <c r="C140" s="298"/>
      <c r="D140" s="300"/>
      <c r="E140" s="284"/>
      <c r="F140" s="121"/>
      <c r="G140" s="286"/>
      <c r="H140" s="284"/>
      <c r="I140" s="285"/>
      <c r="J140" s="283"/>
      <c r="K140" s="319"/>
      <c r="L140" s="180"/>
      <c r="M140" s="181"/>
      <c r="N140" s="181"/>
      <c r="O140" s="181"/>
      <c r="P140" s="183"/>
      <c r="Q140" s="51"/>
      <c r="R140" s="259"/>
      <c r="S140" s="33" t="s">
        <v>210</v>
      </c>
      <c r="T140" s="32"/>
      <c r="U140" s="126"/>
      <c r="V140" s="136"/>
      <c r="W140" s="136"/>
      <c r="X140" s="136"/>
      <c r="Y140" s="136"/>
      <c r="Z140" s="127" t="str">
        <f t="shared" si="77"/>
        <v/>
      </c>
      <c r="AA140" s="179"/>
      <c r="AB140" s="180"/>
      <c r="AC140" s="181"/>
      <c r="AD140" s="181"/>
      <c r="AE140" s="181"/>
      <c r="AF140" s="183"/>
      <c r="AG140" s="280"/>
      <c r="AH140" s="131"/>
      <c r="AI140" s="142"/>
      <c r="AJ140" s="121"/>
      <c r="AK140" s="51"/>
      <c r="AL140" s="178"/>
      <c r="AM140" s="33" t="s">
        <v>210</v>
      </c>
      <c r="AN140" s="32"/>
      <c r="AO140" s="126"/>
      <c r="AP140" s="32"/>
      <c r="AQ140" s="32"/>
      <c r="AR140" s="32"/>
      <c r="AS140" s="32"/>
      <c r="AT140" s="127" t="str">
        <f t="shared" si="65"/>
        <v/>
      </c>
      <c r="AU140" s="179"/>
      <c r="AV140" s="180"/>
      <c r="AW140" s="181"/>
      <c r="AX140" s="181"/>
      <c r="AY140" s="181"/>
      <c r="AZ140" s="183"/>
      <c r="BA140" s="185"/>
      <c r="BB140" s="131"/>
      <c r="BC140" s="142"/>
      <c r="BD140" s="121"/>
      <c r="BE140" s="51"/>
      <c r="BF140" s="178"/>
      <c r="BG140" s="33" t="s">
        <v>210</v>
      </c>
      <c r="BH140" s="32"/>
      <c r="BI140" s="126"/>
      <c r="BJ140" s="32"/>
      <c r="BK140" s="32"/>
      <c r="BL140" s="32"/>
      <c r="BM140" s="32"/>
      <c r="BN140" s="139" t="str">
        <f t="shared" si="58"/>
        <v/>
      </c>
      <c r="BO140" s="179"/>
      <c r="BP140" s="180"/>
      <c r="BQ140" s="181"/>
      <c r="BR140" s="181"/>
      <c r="BS140" s="181"/>
      <c r="BT140" s="183"/>
      <c r="BU140" s="185"/>
      <c r="BV140" s="131"/>
      <c r="BW140" s="142"/>
      <c r="BX140" s="121"/>
      <c r="BY140" s="51"/>
      <c r="BZ140" s="178"/>
      <c r="CA140" s="33" t="s">
        <v>210</v>
      </c>
      <c r="CB140" s="32"/>
      <c r="CC140" s="126"/>
      <c r="CD140" s="32"/>
      <c r="CE140" s="32"/>
      <c r="CF140" s="32"/>
      <c r="CG140" s="32"/>
      <c r="CH140" s="139" t="str">
        <f t="shared" si="46"/>
        <v/>
      </c>
      <c r="CI140" s="179"/>
      <c r="CJ140" s="180"/>
      <c r="CK140" s="181"/>
      <c r="CL140" s="181"/>
      <c r="CM140" s="181"/>
      <c r="CN140" s="183"/>
      <c r="CO140" s="185"/>
      <c r="CP140" s="131"/>
      <c r="CQ140" s="142"/>
      <c r="CR140" s="121"/>
      <c r="CS140" s="107"/>
      <c r="CT140" s="107"/>
    </row>
    <row r="141" spans="1:98" s="108" customFormat="1" x14ac:dyDescent="0.25">
      <c r="A141" s="286"/>
      <c r="B141" s="284"/>
      <c r="C141" s="298"/>
      <c r="D141" s="300"/>
      <c r="E141" s="284"/>
      <c r="F141" s="121"/>
      <c r="G141" s="286"/>
      <c r="H141" s="284"/>
      <c r="I141" s="285"/>
      <c r="J141" s="283"/>
      <c r="K141" s="319"/>
      <c r="L141" s="180"/>
      <c r="M141" s="181"/>
      <c r="N141" s="181"/>
      <c r="O141" s="181"/>
      <c r="P141" s="183"/>
      <c r="Q141" s="51"/>
      <c r="R141" s="259"/>
      <c r="S141" s="33" t="s">
        <v>215</v>
      </c>
      <c r="T141" s="32"/>
      <c r="U141" s="126"/>
      <c r="V141" s="136"/>
      <c r="W141" s="136"/>
      <c r="X141" s="136"/>
      <c r="Y141" s="136"/>
      <c r="Z141" s="127" t="str">
        <f t="shared" si="77"/>
        <v/>
      </c>
      <c r="AA141" s="179"/>
      <c r="AB141" s="180"/>
      <c r="AC141" s="181"/>
      <c r="AD141" s="181"/>
      <c r="AE141" s="181"/>
      <c r="AF141" s="183"/>
      <c r="AG141" s="280"/>
      <c r="AH141" s="131"/>
      <c r="AI141" s="142"/>
      <c r="AJ141" s="121"/>
      <c r="AK141" s="51"/>
      <c r="AL141" s="178"/>
      <c r="AM141" s="33" t="s">
        <v>215</v>
      </c>
      <c r="AN141" s="32"/>
      <c r="AO141" s="126"/>
      <c r="AP141" s="32"/>
      <c r="AQ141" s="32"/>
      <c r="AR141" s="32"/>
      <c r="AS141" s="32"/>
      <c r="AT141" s="127" t="str">
        <f t="shared" ref="AT141:AT146" si="87">IF($AN141&lt;&gt;"",IF(AND(AP141="SI",AQ141="SI",AR141="SI",AS141="SI"),"Suficiente",IF(OR(AP141="NO",AQ141="NO",AR141="NO",AS141="NO"),"Deficiente",IF(OR(AP141="",AQ141="",AR141="",AS141=""),"Falta Valorar el Control",""))),"")</f>
        <v/>
      </c>
      <c r="AU141" s="179"/>
      <c r="AV141" s="180"/>
      <c r="AW141" s="181"/>
      <c r="AX141" s="181"/>
      <c r="AY141" s="181"/>
      <c r="AZ141" s="183"/>
      <c r="BA141" s="185"/>
      <c r="BB141" s="131"/>
      <c r="BC141" s="142"/>
      <c r="BD141" s="121"/>
      <c r="BE141" s="51"/>
      <c r="BF141" s="178"/>
      <c r="BG141" s="33" t="s">
        <v>215</v>
      </c>
      <c r="BH141" s="32"/>
      <c r="BI141" s="126"/>
      <c r="BJ141" s="32"/>
      <c r="BK141" s="32"/>
      <c r="BL141" s="32"/>
      <c r="BM141" s="32"/>
      <c r="BN141" s="139" t="str">
        <f t="shared" si="58"/>
        <v/>
      </c>
      <c r="BO141" s="179"/>
      <c r="BP141" s="180"/>
      <c r="BQ141" s="181"/>
      <c r="BR141" s="181"/>
      <c r="BS141" s="181"/>
      <c r="BT141" s="183"/>
      <c r="BU141" s="185"/>
      <c r="BV141" s="131"/>
      <c r="BW141" s="142"/>
      <c r="BX141" s="121"/>
      <c r="BY141" s="51"/>
      <c r="BZ141" s="178"/>
      <c r="CA141" s="33" t="s">
        <v>215</v>
      </c>
      <c r="CB141" s="32"/>
      <c r="CC141" s="126"/>
      <c r="CD141" s="32"/>
      <c r="CE141" s="32"/>
      <c r="CF141" s="32"/>
      <c r="CG141" s="32"/>
      <c r="CH141" s="139" t="str">
        <f t="shared" si="46"/>
        <v/>
      </c>
      <c r="CI141" s="179"/>
      <c r="CJ141" s="180"/>
      <c r="CK141" s="181"/>
      <c r="CL141" s="181"/>
      <c r="CM141" s="181"/>
      <c r="CN141" s="183"/>
      <c r="CO141" s="185"/>
      <c r="CP141" s="131"/>
      <c r="CQ141" s="142"/>
      <c r="CR141" s="121"/>
      <c r="CS141" s="107"/>
      <c r="CT141" s="107"/>
    </row>
    <row r="142" spans="1:98" s="108" customFormat="1" x14ac:dyDescent="0.25">
      <c r="A142" s="286"/>
      <c r="B142" s="284"/>
      <c r="C142" s="298"/>
      <c r="D142" s="300"/>
      <c r="E142" s="284"/>
      <c r="F142" s="121"/>
      <c r="G142" s="286" t="b">
        <f>IF(H142&lt;&gt;"",(15.1+".1"))</f>
        <v>0</v>
      </c>
      <c r="H142" s="284"/>
      <c r="I142" s="285"/>
      <c r="J142" s="283"/>
      <c r="K142" s="319"/>
      <c r="L142" s="180"/>
      <c r="M142" s="181"/>
      <c r="N142" s="181"/>
      <c r="O142" s="181"/>
      <c r="P142" s="183"/>
      <c r="Q142" s="51"/>
      <c r="R142" s="259"/>
      <c r="S142" s="33" t="s">
        <v>211</v>
      </c>
      <c r="T142" s="32"/>
      <c r="U142" s="126"/>
      <c r="V142" s="136"/>
      <c r="W142" s="136"/>
      <c r="X142" s="136"/>
      <c r="Y142" s="136"/>
      <c r="Z142" s="127" t="str">
        <f t="shared" si="77"/>
        <v/>
      </c>
      <c r="AA142" s="179"/>
      <c r="AB142" s="180"/>
      <c r="AC142" s="181"/>
      <c r="AD142" s="181"/>
      <c r="AE142" s="181"/>
      <c r="AF142" s="183"/>
      <c r="AG142" s="280"/>
      <c r="AH142" s="131"/>
      <c r="AI142" s="142"/>
      <c r="AJ142" s="121"/>
      <c r="AK142" s="51"/>
      <c r="AL142" s="178"/>
      <c r="AM142" s="33" t="s">
        <v>211</v>
      </c>
      <c r="AN142" s="32"/>
      <c r="AO142" s="126"/>
      <c r="AP142" s="32"/>
      <c r="AQ142" s="32"/>
      <c r="AR142" s="32"/>
      <c r="AS142" s="32"/>
      <c r="AT142" s="127" t="str">
        <f t="shared" si="87"/>
        <v/>
      </c>
      <c r="AU142" s="179"/>
      <c r="AV142" s="180"/>
      <c r="AW142" s="181"/>
      <c r="AX142" s="181"/>
      <c r="AY142" s="181"/>
      <c r="AZ142" s="183"/>
      <c r="BA142" s="184"/>
      <c r="BB142" s="131"/>
      <c r="BC142" s="142"/>
      <c r="BD142" s="121"/>
      <c r="BE142" s="51"/>
      <c r="BF142" s="178"/>
      <c r="BG142" s="33" t="s">
        <v>211</v>
      </c>
      <c r="BH142" s="32"/>
      <c r="BI142" s="126"/>
      <c r="BJ142" s="32"/>
      <c r="BK142" s="32"/>
      <c r="BL142" s="32"/>
      <c r="BM142" s="32"/>
      <c r="BN142" s="139" t="str">
        <f t="shared" si="58"/>
        <v/>
      </c>
      <c r="BO142" s="179"/>
      <c r="BP142" s="180"/>
      <c r="BQ142" s="181"/>
      <c r="BR142" s="181"/>
      <c r="BS142" s="181"/>
      <c r="BT142" s="183"/>
      <c r="BU142" s="184"/>
      <c r="BV142" s="131"/>
      <c r="BW142" s="142"/>
      <c r="BX142" s="121"/>
      <c r="BY142" s="51"/>
      <c r="BZ142" s="178"/>
      <c r="CA142" s="33" t="s">
        <v>211</v>
      </c>
      <c r="CB142" s="32"/>
      <c r="CC142" s="126"/>
      <c r="CD142" s="32"/>
      <c r="CE142" s="32"/>
      <c r="CF142" s="32"/>
      <c r="CG142" s="32"/>
      <c r="CH142" s="139" t="str">
        <f t="shared" ref="CH142:CH192" si="88">IF($CB142&lt;&gt;"",IF(AND(CD142="SI",CE142="SI",CF142="SI",CG142="SI"),"Suficiente",IF(OR(CD142="NO",CE142="NO",CF142="NO",CG142="NO"),"Deficiente",IF(OR(CD142="",CE142="",CF142="",CG142=""),"Falta Valorar el Control",""))),"")</f>
        <v/>
      </c>
      <c r="CI142" s="179"/>
      <c r="CJ142" s="180"/>
      <c r="CK142" s="181"/>
      <c r="CL142" s="181"/>
      <c r="CM142" s="181"/>
      <c r="CN142" s="183"/>
      <c r="CO142" s="184"/>
      <c r="CP142" s="131"/>
      <c r="CQ142" s="142"/>
      <c r="CR142" s="121"/>
      <c r="CS142" s="107"/>
      <c r="CT142" s="107"/>
    </row>
    <row r="143" spans="1:98" s="108" customFormat="1" x14ac:dyDescent="0.25">
      <c r="A143" s="286"/>
      <c r="B143" s="284"/>
      <c r="C143" s="298"/>
      <c r="D143" s="300"/>
      <c r="E143" s="284"/>
      <c r="F143" s="121"/>
      <c r="G143" s="286"/>
      <c r="H143" s="284"/>
      <c r="I143" s="285"/>
      <c r="J143" s="283"/>
      <c r="K143" s="319"/>
      <c r="L143" s="180"/>
      <c r="M143" s="181"/>
      <c r="N143" s="181"/>
      <c r="O143" s="181"/>
      <c r="P143" s="183"/>
      <c r="Q143" s="51"/>
      <c r="R143" s="259"/>
      <c r="S143" s="33" t="s">
        <v>212</v>
      </c>
      <c r="T143" s="32"/>
      <c r="U143" s="126"/>
      <c r="V143" s="136"/>
      <c r="W143" s="136"/>
      <c r="X143" s="136"/>
      <c r="Y143" s="136"/>
      <c r="Z143" s="127" t="str">
        <f t="shared" si="77"/>
        <v/>
      </c>
      <c r="AA143" s="179"/>
      <c r="AB143" s="180"/>
      <c r="AC143" s="181"/>
      <c r="AD143" s="181"/>
      <c r="AE143" s="181"/>
      <c r="AF143" s="183"/>
      <c r="AG143" s="280"/>
      <c r="AH143" s="131"/>
      <c r="AI143" s="142"/>
      <c r="AJ143" s="121"/>
      <c r="AK143" s="51"/>
      <c r="AL143" s="178"/>
      <c r="AM143" s="33" t="s">
        <v>212</v>
      </c>
      <c r="AN143" s="32"/>
      <c r="AO143" s="126"/>
      <c r="AP143" s="32"/>
      <c r="AQ143" s="32"/>
      <c r="AR143" s="32"/>
      <c r="AS143" s="32"/>
      <c r="AT143" s="127" t="str">
        <f t="shared" si="87"/>
        <v/>
      </c>
      <c r="AU143" s="179"/>
      <c r="AV143" s="180"/>
      <c r="AW143" s="181"/>
      <c r="AX143" s="181"/>
      <c r="AY143" s="181"/>
      <c r="AZ143" s="183"/>
      <c r="BA143" s="185"/>
      <c r="BB143" s="131"/>
      <c r="BC143" s="142"/>
      <c r="BD143" s="121"/>
      <c r="BE143" s="51"/>
      <c r="BF143" s="178"/>
      <c r="BG143" s="33" t="s">
        <v>212</v>
      </c>
      <c r="BH143" s="32"/>
      <c r="BI143" s="126"/>
      <c r="BJ143" s="32"/>
      <c r="BK143" s="32"/>
      <c r="BL143" s="32"/>
      <c r="BM143" s="32"/>
      <c r="BN143" s="139" t="str">
        <f t="shared" si="58"/>
        <v/>
      </c>
      <c r="BO143" s="179"/>
      <c r="BP143" s="180"/>
      <c r="BQ143" s="181"/>
      <c r="BR143" s="181"/>
      <c r="BS143" s="181"/>
      <c r="BT143" s="183"/>
      <c r="BU143" s="185"/>
      <c r="BV143" s="131"/>
      <c r="BW143" s="142"/>
      <c r="BX143" s="121"/>
      <c r="BY143" s="51"/>
      <c r="BZ143" s="178"/>
      <c r="CA143" s="33" t="s">
        <v>212</v>
      </c>
      <c r="CB143" s="32"/>
      <c r="CC143" s="126"/>
      <c r="CD143" s="32"/>
      <c r="CE143" s="32"/>
      <c r="CF143" s="32"/>
      <c r="CG143" s="32"/>
      <c r="CH143" s="139" t="str">
        <f t="shared" si="88"/>
        <v/>
      </c>
      <c r="CI143" s="179"/>
      <c r="CJ143" s="180"/>
      <c r="CK143" s="181"/>
      <c r="CL143" s="181"/>
      <c r="CM143" s="181"/>
      <c r="CN143" s="183"/>
      <c r="CO143" s="185"/>
      <c r="CP143" s="131"/>
      <c r="CQ143" s="142"/>
      <c r="CR143" s="121"/>
      <c r="CS143" s="107"/>
      <c r="CT143" s="107"/>
    </row>
    <row r="144" spans="1:98" s="108" customFormat="1" x14ac:dyDescent="0.25">
      <c r="A144" s="286"/>
      <c r="B144" s="284"/>
      <c r="C144" s="298"/>
      <c r="D144" s="300"/>
      <c r="E144" s="284"/>
      <c r="F144" s="121"/>
      <c r="G144" s="286"/>
      <c r="H144" s="284"/>
      <c r="I144" s="285"/>
      <c r="J144" s="283"/>
      <c r="K144" s="319"/>
      <c r="L144" s="180"/>
      <c r="M144" s="181"/>
      <c r="N144" s="181"/>
      <c r="O144" s="181"/>
      <c r="P144" s="183"/>
      <c r="Q144" s="51"/>
      <c r="R144" s="259"/>
      <c r="S144" s="33" t="s">
        <v>216</v>
      </c>
      <c r="T144" s="32"/>
      <c r="U144" s="126"/>
      <c r="V144" s="136"/>
      <c r="W144" s="136"/>
      <c r="X144" s="136"/>
      <c r="Y144" s="136"/>
      <c r="Z144" s="127" t="str">
        <f t="shared" si="77"/>
        <v/>
      </c>
      <c r="AA144" s="179"/>
      <c r="AB144" s="180"/>
      <c r="AC144" s="181"/>
      <c r="AD144" s="181"/>
      <c r="AE144" s="181"/>
      <c r="AF144" s="183"/>
      <c r="AG144" s="280"/>
      <c r="AH144" s="131"/>
      <c r="AI144" s="142"/>
      <c r="AJ144" s="121"/>
      <c r="AK144" s="51"/>
      <c r="AL144" s="178"/>
      <c r="AM144" s="33" t="s">
        <v>216</v>
      </c>
      <c r="AN144" s="32"/>
      <c r="AO144" s="126"/>
      <c r="AP144" s="32"/>
      <c r="AQ144" s="32"/>
      <c r="AR144" s="32"/>
      <c r="AS144" s="32"/>
      <c r="AT144" s="127" t="str">
        <f t="shared" si="87"/>
        <v/>
      </c>
      <c r="AU144" s="179"/>
      <c r="AV144" s="180"/>
      <c r="AW144" s="181"/>
      <c r="AX144" s="181"/>
      <c r="AY144" s="181"/>
      <c r="AZ144" s="183"/>
      <c r="BA144" s="185"/>
      <c r="BB144" s="131"/>
      <c r="BC144" s="142"/>
      <c r="BD144" s="121"/>
      <c r="BE144" s="51"/>
      <c r="BF144" s="178"/>
      <c r="BG144" s="33" t="s">
        <v>216</v>
      </c>
      <c r="BH144" s="32"/>
      <c r="BI144" s="126"/>
      <c r="BJ144" s="32"/>
      <c r="BK144" s="32"/>
      <c r="BL144" s="32"/>
      <c r="BM144" s="32"/>
      <c r="BN144" s="139" t="str">
        <f t="shared" si="58"/>
        <v/>
      </c>
      <c r="BO144" s="179"/>
      <c r="BP144" s="180"/>
      <c r="BQ144" s="181"/>
      <c r="BR144" s="181"/>
      <c r="BS144" s="181"/>
      <c r="BT144" s="183"/>
      <c r="BU144" s="185"/>
      <c r="BV144" s="131"/>
      <c r="BW144" s="142"/>
      <c r="BX144" s="121"/>
      <c r="BY144" s="51"/>
      <c r="BZ144" s="178"/>
      <c r="CA144" s="33" t="s">
        <v>216</v>
      </c>
      <c r="CB144" s="32"/>
      <c r="CC144" s="126"/>
      <c r="CD144" s="32"/>
      <c r="CE144" s="32"/>
      <c r="CF144" s="32"/>
      <c r="CG144" s="32"/>
      <c r="CH144" s="139" t="str">
        <f t="shared" si="88"/>
        <v/>
      </c>
      <c r="CI144" s="179"/>
      <c r="CJ144" s="180"/>
      <c r="CK144" s="181"/>
      <c r="CL144" s="181"/>
      <c r="CM144" s="181"/>
      <c r="CN144" s="183"/>
      <c r="CO144" s="185"/>
      <c r="CP144" s="131"/>
      <c r="CQ144" s="142"/>
      <c r="CR144" s="121"/>
      <c r="CS144" s="107"/>
      <c r="CT144" s="107"/>
    </row>
    <row r="145" spans="1:98" s="108" customFormat="1" x14ac:dyDescent="0.25">
      <c r="A145" s="286"/>
      <c r="B145" s="284"/>
      <c r="C145" s="298"/>
      <c r="D145" s="300"/>
      <c r="E145" s="284"/>
      <c r="F145" s="121"/>
      <c r="G145" s="286" t="b">
        <f>IF(H145&lt;&gt;"",(15.1+".2"))</f>
        <v>0</v>
      </c>
      <c r="H145" s="284"/>
      <c r="I145" s="285"/>
      <c r="J145" s="283"/>
      <c r="K145" s="319"/>
      <c r="L145" s="180"/>
      <c r="M145" s="181"/>
      <c r="N145" s="181"/>
      <c r="O145" s="181"/>
      <c r="P145" s="183"/>
      <c r="Q145" s="51"/>
      <c r="R145" s="259"/>
      <c r="S145" s="33" t="s">
        <v>213</v>
      </c>
      <c r="T145" s="32"/>
      <c r="U145" s="126"/>
      <c r="V145" s="136"/>
      <c r="W145" s="136"/>
      <c r="X145" s="136"/>
      <c r="Y145" s="136"/>
      <c r="Z145" s="127" t="str">
        <f t="shared" si="77"/>
        <v/>
      </c>
      <c r="AA145" s="179"/>
      <c r="AB145" s="180"/>
      <c r="AC145" s="181"/>
      <c r="AD145" s="181"/>
      <c r="AE145" s="181"/>
      <c r="AF145" s="183"/>
      <c r="AG145" s="280"/>
      <c r="AH145" s="131"/>
      <c r="AI145" s="142"/>
      <c r="AJ145" s="121"/>
      <c r="AK145" s="51"/>
      <c r="AL145" s="178"/>
      <c r="AM145" s="33" t="s">
        <v>213</v>
      </c>
      <c r="AN145" s="32"/>
      <c r="AO145" s="126"/>
      <c r="AP145" s="32"/>
      <c r="AQ145" s="32"/>
      <c r="AR145" s="32"/>
      <c r="AS145" s="32"/>
      <c r="AT145" s="127" t="str">
        <f t="shared" si="87"/>
        <v/>
      </c>
      <c r="AU145" s="179"/>
      <c r="AV145" s="180"/>
      <c r="AW145" s="181"/>
      <c r="AX145" s="181"/>
      <c r="AY145" s="181"/>
      <c r="AZ145" s="183"/>
      <c r="BA145" s="184"/>
      <c r="BB145" s="131"/>
      <c r="BC145" s="142"/>
      <c r="BD145" s="121"/>
      <c r="BE145" s="51"/>
      <c r="BF145" s="178"/>
      <c r="BG145" s="33" t="s">
        <v>213</v>
      </c>
      <c r="BH145" s="32"/>
      <c r="BI145" s="126"/>
      <c r="BJ145" s="32"/>
      <c r="BK145" s="32"/>
      <c r="BL145" s="32"/>
      <c r="BM145" s="32"/>
      <c r="BN145" s="139" t="str">
        <f t="shared" si="58"/>
        <v/>
      </c>
      <c r="BO145" s="179"/>
      <c r="BP145" s="180"/>
      <c r="BQ145" s="181"/>
      <c r="BR145" s="181"/>
      <c r="BS145" s="181"/>
      <c r="BT145" s="183"/>
      <c r="BU145" s="184"/>
      <c r="BV145" s="131"/>
      <c r="BW145" s="142"/>
      <c r="BX145" s="121"/>
      <c r="BY145" s="51"/>
      <c r="BZ145" s="178"/>
      <c r="CA145" s="33" t="s">
        <v>213</v>
      </c>
      <c r="CB145" s="32"/>
      <c r="CC145" s="126"/>
      <c r="CD145" s="32"/>
      <c r="CE145" s="32"/>
      <c r="CF145" s="32"/>
      <c r="CG145" s="32"/>
      <c r="CH145" s="139" t="str">
        <f t="shared" si="88"/>
        <v/>
      </c>
      <c r="CI145" s="179"/>
      <c r="CJ145" s="180"/>
      <c r="CK145" s="181"/>
      <c r="CL145" s="181"/>
      <c r="CM145" s="181"/>
      <c r="CN145" s="183"/>
      <c r="CO145" s="184"/>
      <c r="CP145" s="131"/>
      <c r="CQ145" s="142"/>
      <c r="CR145" s="121"/>
      <c r="CS145" s="107"/>
      <c r="CT145" s="107"/>
    </row>
    <row r="146" spans="1:98" s="108" customFormat="1" x14ac:dyDescent="0.25">
      <c r="A146" s="286"/>
      <c r="B146" s="284"/>
      <c r="C146" s="298"/>
      <c r="D146" s="300"/>
      <c r="E146" s="284"/>
      <c r="F146" s="121"/>
      <c r="G146" s="286"/>
      <c r="H146" s="284"/>
      <c r="I146" s="285"/>
      <c r="J146" s="283"/>
      <c r="K146" s="319"/>
      <c r="L146" s="180"/>
      <c r="M146" s="181"/>
      <c r="N146" s="181"/>
      <c r="O146" s="181"/>
      <c r="P146" s="183"/>
      <c r="Q146" s="51"/>
      <c r="R146" s="259"/>
      <c r="S146" s="33" t="s">
        <v>214</v>
      </c>
      <c r="T146" s="32"/>
      <c r="U146" s="126"/>
      <c r="V146" s="136"/>
      <c r="W146" s="136"/>
      <c r="X146" s="136"/>
      <c r="Y146" s="136"/>
      <c r="Z146" s="127" t="str">
        <f t="shared" si="77"/>
        <v/>
      </c>
      <c r="AA146" s="179"/>
      <c r="AB146" s="180"/>
      <c r="AC146" s="181"/>
      <c r="AD146" s="181"/>
      <c r="AE146" s="181"/>
      <c r="AF146" s="183"/>
      <c r="AG146" s="280"/>
      <c r="AH146" s="131"/>
      <c r="AI146" s="142"/>
      <c r="AJ146" s="121"/>
      <c r="AK146" s="51"/>
      <c r="AL146" s="178"/>
      <c r="AM146" s="33" t="s">
        <v>214</v>
      </c>
      <c r="AN146" s="32"/>
      <c r="AO146" s="126"/>
      <c r="AP146" s="32"/>
      <c r="AQ146" s="32"/>
      <c r="AR146" s="32"/>
      <c r="AS146" s="32"/>
      <c r="AT146" s="127" t="str">
        <f t="shared" si="87"/>
        <v/>
      </c>
      <c r="AU146" s="179"/>
      <c r="AV146" s="180"/>
      <c r="AW146" s="181"/>
      <c r="AX146" s="181"/>
      <c r="AY146" s="181"/>
      <c r="AZ146" s="183"/>
      <c r="BA146" s="185"/>
      <c r="BB146" s="131"/>
      <c r="BC146" s="142"/>
      <c r="BD146" s="121"/>
      <c r="BE146" s="51"/>
      <c r="BF146" s="178"/>
      <c r="BG146" s="33" t="s">
        <v>214</v>
      </c>
      <c r="BH146" s="32"/>
      <c r="BI146" s="126"/>
      <c r="BJ146" s="32"/>
      <c r="BK146" s="32"/>
      <c r="BL146" s="32"/>
      <c r="BM146" s="32"/>
      <c r="BN146" s="139" t="str">
        <f t="shared" si="58"/>
        <v/>
      </c>
      <c r="BO146" s="179"/>
      <c r="BP146" s="180"/>
      <c r="BQ146" s="181"/>
      <c r="BR146" s="181"/>
      <c r="BS146" s="181"/>
      <c r="BT146" s="183"/>
      <c r="BU146" s="185"/>
      <c r="BV146" s="131"/>
      <c r="BW146" s="142"/>
      <c r="BX146" s="121"/>
      <c r="BY146" s="51"/>
      <c r="BZ146" s="178"/>
      <c r="CA146" s="33" t="s">
        <v>214</v>
      </c>
      <c r="CB146" s="32"/>
      <c r="CC146" s="126"/>
      <c r="CD146" s="32"/>
      <c r="CE146" s="32"/>
      <c r="CF146" s="32"/>
      <c r="CG146" s="32"/>
      <c r="CH146" s="139" t="str">
        <f t="shared" si="88"/>
        <v/>
      </c>
      <c r="CI146" s="179"/>
      <c r="CJ146" s="180"/>
      <c r="CK146" s="181"/>
      <c r="CL146" s="181"/>
      <c r="CM146" s="181"/>
      <c r="CN146" s="183"/>
      <c r="CO146" s="185"/>
      <c r="CP146" s="131"/>
      <c r="CQ146" s="142"/>
      <c r="CR146" s="121"/>
      <c r="CS146" s="107"/>
      <c r="CT146" s="107"/>
    </row>
    <row r="147" spans="1:98" s="108" customFormat="1" x14ac:dyDescent="0.25">
      <c r="A147" s="286"/>
      <c r="B147" s="284"/>
      <c r="C147" s="298"/>
      <c r="D147" s="300"/>
      <c r="E147" s="284"/>
      <c r="F147" s="121"/>
      <c r="G147" s="286"/>
      <c r="H147" s="284"/>
      <c r="I147" s="285"/>
      <c r="J147" s="283"/>
      <c r="K147" s="320"/>
      <c r="L147" s="180"/>
      <c r="M147" s="181"/>
      <c r="N147" s="181"/>
      <c r="O147" s="181"/>
      <c r="P147" s="183"/>
      <c r="Q147" s="51"/>
      <c r="R147" s="259"/>
      <c r="S147" s="33" t="s">
        <v>217</v>
      </c>
      <c r="T147" s="32"/>
      <c r="U147" s="126"/>
      <c r="V147" s="136"/>
      <c r="W147" s="136"/>
      <c r="X147" s="136"/>
      <c r="Y147" s="136"/>
      <c r="Z147" s="127" t="str">
        <f t="shared" si="77"/>
        <v/>
      </c>
      <c r="AA147" s="179"/>
      <c r="AB147" s="180"/>
      <c r="AC147" s="181"/>
      <c r="AD147" s="181"/>
      <c r="AE147" s="181"/>
      <c r="AF147" s="183"/>
      <c r="AG147" s="280"/>
      <c r="AH147" s="131"/>
      <c r="AI147" s="142"/>
      <c r="AJ147" s="121"/>
      <c r="AK147" s="51"/>
      <c r="AL147" s="178"/>
      <c r="AM147" s="33" t="s">
        <v>217</v>
      </c>
      <c r="AN147" s="32"/>
      <c r="AO147" s="126"/>
      <c r="AP147" s="32"/>
      <c r="AQ147" s="32"/>
      <c r="AR147" s="32"/>
      <c r="AS147" s="32"/>
      <c r="AT147" s="127" t="str">
        <f>IF($TAN147&lt;&gt;"",IF(AND(AP147="SI",AQ147="SI",AR147="SI",AS147="SI"),"Suficiente",IF(OR(AP147="NO",AQ147="NO",AR147="NO",AS147="NO"),"Deficiente",IF(OR(AP147="",AQ147="",AR147="",AS147=""),"Falta Valorar el Control",""))),"")</f>
        <v/>
      </c>
      <c r="AU147" s="179"/>
      <c r="AV147" s="180"/>
      <c r="AW147" s="181"/>
      <c r="AX147" s="181"/>
      <c r="AY147" s="181"/>
      <c r="AZ147" s="183"/>
      <c r="BA147" s="185"/>
      <c r="BB147" s="131"/>
      <c r="BC147" s="142"/>
      <c r="BD147" s="121"/>
      <c r="BE147" s="51"/>
      <c r="BF147" s="178"/>
      <c r="BG147" s="33" t="s">
        <v>217</v>
      </c>
      <c r="BH147" s="32"/>
      <c r="BI147" s="126"/>
      <c r="BJ147" s="32"/>
      <c r="BK147" s="32"/>
      <c r="BL147" s="32"/>
      <c r="BM147" s="32"/>
      <c r="BN147" s="139" t="str">
        <f t="shared" si="58"/>
        <v/>
      </c>
      <c r="BO147" s="179"/>
      <c r="BP147" s="180"/>
      <c r="BQ147" s="181"/>
      <c r="BR147" s="181"/>
      <c r="BS147" s="181"/>
      <c r="BT147" s="183"/>
      <c r="BU147" s="185"/>
      <c r="BV147" s="131"/>
      <c r="BW147" s="142"/>
      <c r="BX147" s="121"/>
      <c r="BY147" s="51"/>
      <c r="BZ147" s="178"/>
      <c r="CA147" s="33" t="s">
        <v>217</v>
      </c>
      <c r="CB147" s="32"/>
      <c r="CC147" s="126"/>
      <c r="CD147" s="32"/>
      <c r="CE147" s="32"/>
      <c r="CF147" s="32"/>
      <c r="CG147" s="32"/>
      <c r="CH147" s="139" t="str">
        <f t="shared" si="88"/>
        <v/>
      </c>
      <c r="CI147" s="179"/>
      <c r="CJ147" s="180"/>
      <c r="CK147" s="181"/>
      <c r="CL147" s="181"/>
      <c r="CM147" s="181"/>
      <c r="CN147" s="183"/>
      <c r="CO147" s="185"/>
      <c r="CP147" s="131"/>
      <c r="CQ147" s="142"/>
      <c r="CR147" s="121"/>
      <c r="CS147" s="107"/>
      <c r="CT147" s="107"/>
    </row>
    <row r="148" spans="1:98" s="108" customFormat="1" x14ac:dyDescent="0.25">
      <c r="A148" s="277" t="b">
        <f>IF(D148&lt;&gt;"",'Información General'!$D$12&amp;"_"&amp;1+"15")</f>
        <v>0</v>
      </c>
      <c r="B148" s="278"/>
      <c r="C148" s="302" t="b">
        <f>IF(AND(B148&lt;&gt;""),IF(AND(B148="I. Calidad Educativa"),'Ejes Rectores'!$B$6,IF(AND(B148="II. Investigación y Posgrado"),'Ejes Rectores'!$B$7,IF(AND(B148="III. Gestión y Gobierno"),'Ejes Rectores'!$B$8,IF(AND(B148="IV. Vinculación Difusión y Extensión de la Cultura"),'Ejes Rectores'!$B$9,IF(AND(B148="V. Internacionalización"),'Ejes Rectores'!$B$10,IF(AND(B148="VI. Responsabilidad Social Universitaria"),'Ejes Rectores'!$B$11)))))))</f>
        <v>0</v>
      </c>
      <c r="D148" s="303"/>
      <c r="E148" s="278"/>
      <c r="F148" s="122"/>
      <c r="G148" s="277" t="b">
        <f>IF(H148&lt;&gt;"",(16.1+"0"))</f>
        <v>0</v>
      </c>
      <c r="H148" s="278"/>
      <c r="I148" s="260"/>
      <c r="J148" s="261"/>
      <c r="K148" s="315"/>
      <c r="L148" s="188"/>
      <c r="M148" s="189"/>
      <c r="N148" s="189"/>
      <c r="O148" s="189"/>
      <c r="P148" s="191" t="str">
        <f t="shared" ref="P148" si="89">IF(AND(M148&lt;&gt;"",O148&lt;&gt;""),IF(AND(M148&gt;5, O148&gt;5),"De Atención Inmediata",IF(AND(M148&lt;6, M148&gt;0, O148&gt;5),"De Atención Periódica",IF(AND(M148&gt;5, O148&lt;6, O148&gt;0),"De Seguimiento",IF(AND(M148&lt;6, M148&gt;0, O148&lt;6, O148&gt;0),"Controlado")))),"")</f>
        <v/>
      </c>
      <c r="Q148" s="51"/>
      <c r="R148" s="258"/>
      <c r="S148" s="33" t="s">
        <v>179</v>
      </c>
      <c r="T148" s="32"/>
      <c r="U148" s="126"/>
      <c r="V148" s="136"/>
      <c r="W148" s="136"/>
      <c r="X148" s="136"/>
      <c r="Y148" s="136"/>
      <c r="Z148" s="127" t="str">
        <f t="shared" si="77"/>
        <v/>
      </c>
      <c r="AA148" s="187"/>
      <c r="AB148" s="188"/>
      <c r="AC148" s="189"/>
      <c r="AD148" s="189"/>
      <c r="AE148" s="189"/>
      <c r="AF148" s="191" t="str">
        <f t="shared" ref="AF148" si="90">IF(AND(AC148&lt;&gt;"",AE148&lt;&gt;""),IF(AND(AC148&gt;5, AE148&gt;5),"De Atención Inmediata",IF(AND(AC148&lt;6, AC148&gt;0, AE148&gt;5),"De Atención Periódica",IF(AND(AC148&gt;5, AE148&lt;6, AE148&gt;0),"De Seguimiento",IF(AND(AC148&lt;6, AC148&gt;0, AE148&lt;6, AE148&gt;0),"Controlado")))),"")</f>
        <v/>
      </c>
      <c r="AG148" s="199"/>
      <c r="AH148" s="132"/>
      <c r="AI148" s="143"/>
      <c r="AJ148" s="122"/>
      <c r="AK148" s="51"/>
      <c r="AL148" s="186"/>
      <c r="AM148" s="33" t="s">
        <v>179</v>
      </c>
      <c r="AN148" s="32"/>
      <c r="AO148" s="126"/>
      <c r="AP148" s="32"/>
      <c r="AQ148" s="32"/>
      <c r="AR148" s="32"/>
      <c r="AS148" s="32"/>
      <c r="AT148" s="127" t="str">
        <f t="shared" ref="AT148:AT192" si="91">IF($AN148&lt;&gt;"",IF(AND(AP148="SI",AQ148="SI",AR148="SI",AS148="SI"),"Suficiente",IF(OR(AP148="NO",AQ148="NO",AR148="NO",AS148="NO"),"Deficiente",IF(OR(AP148="",AQ148="",AR148="",AS148=""),"Falta Valorar el Control",""))),"")</f>
        <v/>
      </c>
      <c r="AU148" s="187"/>
      <c r="AV148" s="188"/>
      <c r="AW148" s="189"/>
      <c r="AX148" s="189"/>
      <c r="AY148" s="189"/>
      <c r="AZ148" s="190" t="str">
        <f t="shared" ref="AZ148" si="92">IF(AND(AW148&lt;&gt;"",AY148&lt;&gt;""),IF(AND(AW148&gt;5, AY148&gt;5),"De Atención Inmediata",IF(AND(AW148&lt;6, AW148&gt;0, AY148&gt;5),"De Atención Periódica",IF(AND(AW148&gt;5, AY148&lt;6, AY148&gt;0),"De Seguimiento",IF(AND(AW148&lt;6, AW148&gt;0, AY148&lt;6, AY148&gt;0),"Controlado")))),"")</f>
        <v/>
      </c>
      <c r="BA148" s="192"/>
      <c r="BB148" s="132"/>
      <c r="BC148" s="143"/>
      <c r="BD148" s="122"/>
      <c r="BE148" s="51"/>
      <c r="BF148" s="186"/>
      <c r="BG148" s="33" t="s">
        <v>179</v>
      </c>
      <c r="BH148" s="32"/>
      <c r="BI148" s="126"/>
      <c r="BJ148" s="32"/>
      <c r="BK148" s="32"/>
      <c r="BL148" s="32"/>
      <c r="BM148" s="32"/>
      <c r="BN148" s="139" t="str">
        <f t="shared" si="58"/>
        <v/>
      </c>
      <c r="BO148" s="187"/>
      <c r="BP148" s="188"/>
      <c r="BQ148" s="189"/>
      <c r="BR148" s="189"/>
      <c r="BS148" s="189"/>
      <c r="BT148" s="190" t="str">
        <f t="shared" ref="BT148" si="93">IF(AND(BQ148&lt;&gt;"",BS148&lt;&gt;""),IF(AND(BQ148&gt;5, BS148&gt;5),"De Atención Inmediata",IF(AND(BQ148&lt;6, BQ148&gt;0, BS148&gt;5),"De Atención Periódica",IF(AND(BQ148&gt;5, BS148&lt;6, BS148&gt;0),"De Seguimiento",IF(AND(BQ148&lt;6, BQ148&gt;0, BS148&lt;6, BS148&gt;0),"Controlado")))),"")</f>
        <v/>
      </c>
      <c r="BU148" s="192"/>
      <c r="BV148" s="132"/>
      <c r="BW148" s="143"/>
      <c r="BX148" s="122"/>
      <c r="BY148" s="51"/>
      <c r="BZ148" s="186"/>
      <c r="CA148" s="33" t="s">
        <v>179</v>
      </c>
      <c r="CB148" s="32"/>
      <c r="CC148" s="126"/>
      <c r="CD148" s="32"/>
      <c r="CE148" s="32"/>
      <c r="CF148" s="32"/>
      <c r="CG148" s="32"/>
      <c r="CH148" s="139" t="str">
        <f t="shared" si="88"/>
        <v/>
      </c>
      <c r="CI148" s="187"/>
      <c r="CJ148" s="188"/>
      <c r="CK148" s="189"/>
      <c r="CL148" s="189"/>
      <c r="CM148" s="189"/>
      <c r="CN148" s="190" t="str">
        <f t="shared" ref="CN148" si="94">IF(AND(CK148&lt;&gt;"",CM148&lt;&gt;""),IF(AND(CK148&gt;5, CM148&gt;5),"De Atención Inmediata",IF(AND(CK148&lt;6, CK148&gt;0, CM148&gt;5),"De Atención Periódica",IF(AND(CK148&gt;5, CM148&lt;6, CM148&gt;0),"De Seguimiento",IF(AND(CK148&lt;6, CK148&gt;0, CM148&lt;6, CM148&gt;0),"Controlado")))),"")</f>
        <v/>
      </c>
      <c r="CO148" s="192"/>
      <c r="CP148" s="132"/>
      <c r="CQ148" s="143"/>
      <c r="CR148" s="122"/>
      <c r="CS148" s="107"/>
      <c r="CT148" s="107"/>
    </row>
    <row r="149" spans="1:98" s="108" customFormat="1" x14ac:dyDescent="0.25">
      <c r="A149" s="277"/>
      <c r="B149" s="278"/>
      <c r="C149" s="302"/>
      <c r="D149" s="303"/>
      <c r="E149" s="278"/>
      <c r="F149" s="122"/>
      <c r="G149" s="277"/>
      <c r="H149" s="278"/>
      <c r="I149" s="260"/>
      <c r="J149" s="261"/>
      <c r="K149" s="316"/>
      <c r="L149" s="188"/>
      <c r="M149" s="189"/>
      <c r="N149" s="189"/>
      <c r="O149" s="189"/>
      <c r="P149" s="191"/>
      <c r="Q149" s="51"/>
      <c r="R149" s="258"/>
      <c r="S149" s="33" t="s">
        <v>180</v>
      </c>
      <c r="T149" s="32"/>
      <c r="U149" s="126"/>
      <c r="V149" s="136"/>
      <c r="W149" s="136"/>
      <c r="X149" s="136"/>
      <c r="Y149" s="136"/>
      <c r="Z149" s="127" t="str">
        <f t="shared" si="77"/>
        <v/>
      </c>
      <c r="AA149" s="187"/>
      <c r="AB149" s="188"/>
      <c r="AC149" s="189"/>
      <c r="AD149" s="189"/>
      <c r="AE149" s="189"/>
      <c r="AF149" s="191"/>
      <c r="AG149" s="199"/>
      <c r="AH149" s="132"/>
      <c r="AI149" s="143"/>
      <c r="AJ149" s="122"/>
      <c r="AK149" s="51"/>
      <c r="AL149" s="186"/>
      <c r="AM149" s="33" t="s">
        <v>180</v>
      </c>
      <c r="AN149" s="32"/>
      <c r="AO149" s="126"/>
      <c r="AP149" s="32"/>
      <c r="AQ149" s="32"/>
      <c r="AR149" s="32"/>
      <c r="AS149" s="32"/>
      <c r="AT149" s="127" t="str">
        <f t="shared" si="91"/>
        <v/>
      </c>
      <c r="AU149" s="187"/>
      <c r="AV149" s="188"/>
      <c r="AW149" s="189"/>
      <c r="AX149" s="189"/>
      <c r="AY149" s="189"/>
      <c r="AZ149" s="191"/>
      <c r="BA149" s="193"/>
      <c r="BB149" s="132"/>
      <c r="BC149" s="143"/>
      <c r="BD149" s="122"/>
      <c r="BE149" s="51"/>
      <c r="BF149" s="186"/>
      <c r="BG149" s="33" t="s">
        <v>180</v>
      </c>
      <c r="BH149" s="32"/>
      <c r="BI149" s="126"/>
      <c r="BJ149" s="32"/>
      <c r="BK149" s="32"/>
      <c r="BL149" s="32"/>
      <c r="BM149" s="32"/>
      <c r="BN149" s="139" t="str">
        <f t="shared" si="58"/>
        <v/>
      </c>
      <c r="BO149" s="187"/>
      <c r="BP149" s="188"/>
      <c r="BQ149" s="189"/>
      <c r="BR149" s="189"/>
      <c r="BS149" s="189"/>
      <c r="BT149" s="191"/>
      <c r="BU149" s="193"/>
      <c r="BV149" s="132"/>
      <c r="BW149" s="143"/>
      <c r="BX149" s="122"/>
      <c r="BY149" s="51"/>
      <c r="BZ149" s="186"/>
      <c r="CA149" s="33" t="s">
        <v>180</v>
      </c>
      <c r="CB149" s="32"/>
      <c r="CC149" s="126"/>
      <c r="CD149" s="32"/>
      <c r="CE149" s="32"/>
      <c r="CF149" s="32"/>
      <c r="CG149" s="32"/>
      <c r="CH149" s="139" t="str">
        <f t="shared" si="88"/>
        <v/>
      </c>
      <c r="CI149" s="187"/>
      <c r="CJ149" s="188"/>
      <c r="CK149" s="189"/>
      <c r="CL149" s="189"/>
      <c r="CM149" s="189"/>
      <c r="CN149" s="191"/>
      <c r="CO149" s="193"/>
      <c r="CP149" s="132"/>
      <c r="CQ149" s="143"/>
      <c r="CR149" s="122"/>
      <c r="CS149" s="107"/>
      <c r="CT149" s="107"/>
    </row>
    <row r="150" spans="1:98" s="108" customFormat="1" x14ac:dyDescent="0.25">
      <c r="A150" s="277"/>
      <c r="B150" s="278"/>
      <c r="C150" s="302"/>
      <c r="D150" s="303"/>
      <c r="E150" s="278"/>
      <c r="F150" s="122"/>
      <c r="G150" s="277"/>
      <c r="H150" s="278"/>
      <c r="I150" s="260"/>
      <c r="J150" s="261"/>
      <c r="K150" s="316"/>
      <c r="L150" s="188"/>
      <c r="M150" s="189"/>
      <c r="N150" s="189"/>
      <c r="O150" s="189"/>
      <c r="P150" s="191"/>
      <c r="Q150" s="51"/>
      <c r="R150" s="258"/>
      <c r="S150" s="33" t="s">
        <v>218</v>
      </c>
      <c r="T150" s="32"/>
      <c r="U150" s="126"/>
      <c r="V150" s="136"/>
      <c r="W150" s="136"/>
      <c r="X150" s="136"/>
      <c r="Y150" s="136"/>
      <c r="Z150" s="127" t="str">
        <f t="shared" si="77"/>
        <v/>
      </c>
      <c r="AA150" s="187"/>
      <c r="AB150" s="188"/>
      <c r="AC150" s="189"/>
      <c r="AD150" s="189"/>
      <c r="AE150" s="189"/>
      <c r="AF150" s="191"/>
      <c r="AG150" s="199"/>
      <c r="AH150" s="132"/>
      <c r="AI150" s="143"/>
      <c r="AJ150" s="122"/>
      <c r="AK150" s="51"/>
      <c r="AL150" s="186"/>
      <c r="AM150" s="33" t="s">
        <v>218</v>
      </c>
      <c r="AN150" s="32"/>
      <c r="AO150" s="126"/>
      <c r="AP150" s="32"/>
      <c r="AQ150" s="32"/>
      <c r="AR150" s="32"/>
      <c r="AS150" s="32"/>
      <c r="AT150" s="127" t="str">
        <f t="shared" si="91"/>
        <v/>
      </c>
      <c r="AU150" s="187"/>
      <c r="AV150" s="188"/>
      <c r="AW150" s="189"/>
      <c r="AX150" s="189"/>
      <c r="AY150" s="189"/>
      <c r="AZ150" s="191"/>
      <c r="BA150" s="193"/>
      <c r="BB150" s="132"/>
      <c r="BC150" s="143"/>
      <c r="BD150" s="122"/>
      <c r="BE150" s="51"/>
      <c r="BF150" s="186"/>
      <c r="BG150" s="33" t="s">
        <v>218</v>
      </c>
      <c r="BH150" s="32"/>
      <c r="BI150" s="126"/>
      <c r="BJ150" s="32"/>
      <c r="BK150" s="32"/>
      <c r="BL150" s="32"/>
      <c r="BM150" s="32"/>
      <c r="BN150" s="139" t="str">
        <f t="shared" si="58"/>
        <v/>
      </c>
      <c r="BO150" s="187"/>
      <c r="BP150" s="188"/>
      <c r="BQ150" s="189"/>
      <c r="BR150" s="189"/>
      <c r="BS150" s="189"/>
      <c r="BT150" s="191"/>
      <c r="BU150" s="193"/>
      <c r="BV150" s="132"/>
      <c r="BW150" s="143"/>
      <c r="BX150" s="122"/>
      <c r="BY150" s="51"/>
      <c r="BZ150" s="186"/>
      <c r="CA150" s="33" t="s">
        <v>218</v>
      </c>
      <c r="CB150" s="32"/>
      <c r="CC150" s="126"/>
      <c r="CD150" s="32"/>
      <c r="CE150" s="32"/>
      <c r="CF150" s="32"/>
      <c r="CG150" s="32"/>
      <c r="CH150" s="139" t="str">
        <f t="shared" si="88"/>
        <v/>
      </c>
      <c r="CI150" s="187"/>
      <c r="CJ150" s="188"/>
      <c r="CK150" s="189"/>
      <c r="CL150" s="189"/>
      <c r="CM150" s="189"/>
      <c r="CN150" s="191"/>
      <c r="CO150" s="193"/>
      <c r="CP150" s="132"/>
      <c r="CQ150" s="143"/>
      <c r="CR150" s="122"/>
      <c r="CS150" s="107"/>
      <c r="CT150" s="107"/>
    </row>
    <row r="151" spans="1:98" s="108" customFormat="1" x14ac:dyDescent="0.25">
      <c r="A151" s="277"/>
      <c r="B151" s="278"/>
      <c r="C151" s="302"/>
      <c r="D151" s="303"/>
      <c r="E151" s="278"/>
      <c r="F151" s="122"/>
      <c r="G151" s="277" t="b">
        <f>IF(H151&lt;&gt;"",(16.1+".1"))</f>
        <v>0</v>
      </c>
      <c r="H151" s="278"/>
      <c r="I151" s="260"/>
      <c r="J151" s="261"/>
      <c r="K151" s="316"/>
      <c r="L151" s="188"/>
      <c r="M151" s="189"/>
      <c r="N151" s="189"/>
      <c r="O151" s="189"/>
      <c r="P151" s="191"/>
      <c r="Q151" s="51"/>
      <c r="R151" s="258"/>
      <c r="S151" s="33" t="s">
        <v>181</v>
      </c>
      <c r="T151" s="32"/>
      <c r="U151" s="126"/>
      <c r="V151" s="136"/>
      <c r="W151" s="136"/>
      <c r="X151" s="136"/>
      <c r="Y151" s="136"/>
      <c r="Z151" s="127" t="str">
        <f t="shared" si="77"/>
        <v/>
      </c>
      <c r="AA151" s="187"/>
      <c r="AB151" s="188"/>
      <c r="AC151" s="189"/>
      <c r="AD151" s="189"/>
      <c r="AE151" s="189"/>
      <c r="AF151" s="191"/>
      <c r="AG151" s="199"/>
      <c r="AH151" s="132"/>
      <c r="AI151" s="143"/>
      <c r="AJ151" s="122"/>
      <c r="AK151" s="51"/>
      <c r="AL151" s="186"/>
      <c r="AM151" s="33" t="s">
        <v>181</v>
      </c>
      <c r="AN151" s="32"/>
      <c r="AO151" s="126"/>
      <c r="AP151" s="32"/>
      <c r="AQ151" s="32"/>
      <c r="AR151" s="32"/>
      <c r="AS151" s="32"/>
      <c r="AT151" s="127" t="str">
        <f t="shared" si="91"/>
        <v/>
      </c>
      <c r="AU151" s="187"/>
      <c r="AV151" s="188"/>
      <c r="AW151" s="189"/>
      <c r="AX151" s="189"/>
      <c r="AY151" s="189"/>
      <c r="AZ151" s="191"/>
      <c r="BA151" s="192"/>
      <c r="BB151" s="132"/>
      <c r="BC151" s="143"/>
      <c r="BD151" s="122"/>
      <c r="BE151" s="51"/>
      <c r="BF151" s="186"/>
      <c r="BG151" s="33" t="s">
        <v>181</v>
      </c>
      <c r="BH151" s="32"/>
      <c r="BI151" s="126"/>
      <c r="BJ151" s="32"/>
      <c r="BK151" s="32"/>
      <c r="BL151" s="32"/>
      <c r="BM151" s="32"/>
      <c r="BN151" s="139" t="str">
        <f t="shared" si="58"/>
        <v/>
      </c>
      <c r="BO151" s="187"/>
      <c r="BP151" s="188"/>
      <c r="BQ151" s="189"/>
      <c r="BR151" s="189"/>
      <c r="BS151" s="189"/>
      <c r="BT151" s="191"/>
      <c r="BU151" s="192"/>
      <c r="BV151" s="132"/>
      <c r="BW151" s="143"/>
      <c r="BX151" s="122"/>
      <c r="BY151" s="51"/>
      <c r="BZ151" s="186"/>
      <c r="CA151" s="33" t="s">
        <v>181</v>
      </c>
      <c r="CB151" s="32"/>
      <c r="CC151" s="126"/>
      <c r="CD151" s="32"/>
      <c r="CE151" s="32"/>
      <c r="CF151" s="32"/>
      <c r="CG151" s="32"/>
      <c r="CH151" s="139" t="str">
        <f t="shared" si="88"/>
        <v/>
      </c>
      <c r="CI151" s="187"/>
      <c r="CJ151" s="188"/>
      <c r="CK151" s="189"/>
      <c r="CL151" s="189"/>
      <c r="CM151" s="189"/>
      <c r="CN151" s="191"/>
      <c r="CO151" s="192"/>
      <c r="CP151" s="132"/>
      <c r="CQ151" s="143"/>
      <c r="CR151" s="122"/>
      <c r="CS151" s="107"/>
      <c r="CT151" s="107"/>
    </row>
    <row r="152" spans="1:98" s="108" customFormat="1" x14ac:dyDescent="0.25">
      <c r="A152" s="277"/>
      <c r="B152" s="278"/>
      <c r="C152" s="302"/>
      <c r="D152" s="303"/>
      <c r="E152" s="278"/>
      <c r="F152" s="122"/>
      <c r="G152" s="277"/>
      <c r="H152" s="278"/>
      <c r="I152" s="260"/>
      <c r="J152" s="261"/>
      <c r="K152" s="316"/>
      <c r="L152" s="188"/>
      <c r="M152" s="189"/>
      <c r="N152" s="189"/>
      <c r="O152" s="189"/>
      <c r="P152" s="191"/>
      <c r="Q152" s="51"/>
      <c r="R152" s="258"/>
      <c r="S152" s="33" t="s">
        <v>182</v>
      </c>
      <c r="T152" s="32"/>
      <c r="U152" s="126"/>
      <c r="V152" s="136"/>
      <c r="W152" s="136"/>
      <c r="X152" s="136"/>
      <c r="Y152" s="136"/>
      <c r="Z152" s="127" t="str">
        <f t="shared" si="77"/>
        <v/>
      </c>
      <c r="AA152" s="187"/>
      <c r="AB152" s="188"/>
      <c r="AC152" s="189"/>
      <c r="AD152" s="189"/>
      <c r="AE152" s="189"/>
      <c r="AF152" s="191"/>
      <c r="AG152" s="199"/>
      <c r="AH152" s="132"/>
      <c r="AI152" s="143"/>
      <c r="AJ152" s="122"/>
      <c r="AK152" s="51"/>
      <c r="AL152" s="186"/>
      <c r="AM152" s="33" t="s">
        <v>182</v>
      </c>
      <c r="AN152" s="32"/>
      <c r="AO152" s="126"/>
      <c r="AP152" s="32"/>
      <c r="AQ152" s="32"/>
      <c r="AR152" s="32"/>
      <c r="AS152" s="32"/>
      <c r="AT152" s="127" t="str">
        <f t="shared" si="91"/>
        <v/>
      </c>
      <c r="AU152" s="187"/>
      <c r="AV152" s="188"/>
      <c r="AW152" s="189"/>
      <c r="AX152" s="189"/>
      <c r="AY152" s="189"/>
      <c r="AZ152" s="191"/>
      <c r="BA152" s="193"/>
      <c r="BB152" s="132"/>
      <c r="BC152" s="143"/>
      <c r="BD152" s="122"/>
      <c r="BE152" s="51"/>
      <c r="BF152" s="186"/>
      <c r="BG152" s="33" t="s">
        <v>182</v>
      </c>
      <c r="BH152" s="32"/>
      <c r="BI152" s="126"/>
      <c r="BJ152" s="32"/>
      <c r="BK152" s="32"/>
      <c r="BL152" s="32"/>
      <c r="BM152" s="32"/>
      <c r="BN152" s="139" t="str">
        <f t="shared" si="58"/>
        <v/>
      </c>
      <c r="BO152" s="187"/>
      <c r="BP152" s="188"/>
      <c r="BQ152" s="189"/>
      <c r="BR152" s="189"/>
      <c r="BS152" s="189"/>
      <c r="BT152" s="191"/>
      <c r="BU152" s="193"/>
      <c r="BV152" s="132"/>
      <c r="BW152" s="143"/>
      <c r="BX152" s="122"/>
      <c r="BY152" s="51"/>
      <c r="BZ152" s="186"/>
      <c r="CA152" s="33" t="s">
        <v>182</v>
      </c>
      <c r="CB152" s="32"/>
      <c r="CC152" s="126"/>
      <c r="CD152" s="32"/>
      <c r="CE152" s="32"/>
      <c r="CF152" s="32"/>
      <c r="CG152" s="32"/>
      <c r="CH152" s="139" t="str">
        <f t="shared" si="88"/>
        <v/>
      </c>
      <c r="CI152" s="187"/>
      <c r="CJ152" s="188"/>
      <c r="CK152" s="189"/>
      <c r="CL152" s="189"/>
      <c r="CM152" s="189"/>
      <c r="CN152" s="191"/>
      <c r="CO152" s="193"/>
      <c r="CP152" s="132"/>
      <c r="CQ152" s="143"/>
      <c r="CR152" s="122"/>
      <c r="CS152" s="107"/>
      <c r="CT152" s="107"/>
    </row>
    <row r="153" spans="1:98" s="108" customFormat="1" x14ac:dyDescent="0.25">
      <c r="A153" s="277"/>
      <c r="B153" s="278"/>
      <c r="C153" s="302"/>
      <c r="D153" s="303"/>
      <c r="E153" s="278"/>
      <c r="F153" s="122"/>
      <c r="G153" s="277"/>
      <c r="H153" s="278"/>
      <c r="I153" s="260"/>
      <c r="J153" s="261"/>
      <c r="K153" s="316"/>
      <c r="L153" s="188"/>
      <c r="M153" s="189"/>
      <c r="N153" s="189"/>
      <c r="O153" s="189"/>
      <c r="P153" s="191"/>
      <c r="Q153" s="51"/>
      <c r="R153" s="258"/>
      <c r="S153" s="33" t="s">
        <v>219</v>
      </c>
      <c r="T153" s="32"/>
      <c r="U153" s="126"/>
      <c r="V153" s="136"/>
      <c r="W153" s="136"/>
      <c r="X153" s="136"/>
      <c r="Y153" s="136"/>
      <c r="Z153" s="127" t="str">
        <f t="shared" si="77"/>
        <v/>
      </c>
      <c r="AA153" s="187"/>
      <c r="AB153" s="188"/>
      <c r="AC153" s="189"/>
      <c r="AD153" s="189"/>
      <c r="AE153" s="189"/>
      <c r="AF153" s="191"/>
      <c r="AG153" s="199"/>
      <c r="AH153" s="132"/>
      <c r="AI153" s="143"/>
      <c r="AJ153" s="122"/>
      <c r="AK153" s="51"/>
      <c r="AL153" s="186"/>
      <c r="AM153" s="33" t="s">
        <v>219</v>
      </c>
      <c r="AN153" s="32"/>
      <c r="AO153" s="126"/>
      <c r="AP153" s="32"/>
      <c r="AQ153" s="32"/>
      <c r="AR153" s="32"/>
      <c r="AS153" s="32"/>
      <c r="AT153" s="127" t="str">
        <f t="shared" si="91"/>
        <v/>
      </c>
      <c r="AU153" s="187"/>
      <c r="AV153" s="188"/>
      <c r="AW153" s="189"/>
      <c r="AX153" s="189"/>
      <c r="AY153" s="189"/>
      <c r="AZ153" s="191"/>
      <c r="BA153" s="193"/>
      <c r="BB153" s="132"/>
      <c r="BC153" s="143"/>
      <c r="BD153" s="122"/>
      <c r="BE153" s="51"/>
      <c r="BF153" s="186"/>
      <c r="BG153" s="33" t="s">
        <v>219</v>
      </c>
      <c r="BH153" s="32"/>
      <c r="BI153" s="126"/>
      <c r="BJ153" s="32"/>
      <c r="BK153" s="32"/>
      <c r="BL153" s="32"/>
      <c r="BM153" s="32"/>
      <c r="BN153" s="139" t="str">
        <f t="shared" si="58"/>
        <v/>
      </c>
      <c r="BO153" s="187"/>
      <c r="BP153" s="188"/>
      <c r="BQ153" s="189"/>
      <c r="BR153" s="189"/>
      <c r="BS153" s="189"/>
      <c r="BT153" s="191"/>
      <c r="BU153" s="193"/>
      <c r="BV153" s="132"/>
      <c r="BW153" s="143"/>
      <c r="BX153" s="122"/>
      <c r="BY153" s="51"/>
      <c r="BZ153" s="186"/>
      <c r="CA153" s="33" t="s">
        <v>219</v>
      </c>
      <c r="CB153" s="32"/>
      <c r="CC153" s="126"/>
      <c r="CD153" s="32"/>
      <c r="CE153" s="32"/>
      <c r="CF153" s="32"/>
      <c r="CG153" s="32"/>
      <c r="CH153" s="139" t="str">
        <f t="shared" si="88"/>
        <v/>
      </c>
      <c r="CI153" s="187"/>
      <c r="CJ153" s="188"/>
      <c r="CK153" s="189"/>
      <c r="CL153" s="189"/>
      <c r="CM153" s="189"/>
      <c r="CN153" s="191"/>
      <c r="CO153" s="193"/>
      <c r="CP153" s="132"/>
      <c r="CQ153" s="143"/>
      <c r="CR153" s="122"/>
      <c r="CS153" s="107"/>
      <c r="CT153" s="107"/>
    </row>
    <row r="154" spans="1:98" s="108" customFormat="1" x14ac:dyDescent="0.25">
      <c r="A154" s="277"/>
      <c r="B154" s="278"/>
      <c r="C154" s="302"/>
      <c r="D154" s="303"/>
      <c r="E154" s="278"/>
      <c r="F154" s="122"/>
      <c r="G154" s="277" t="b">
        <f>IF(H154&lt;&gt;"",(16.1+".2"))</f>
        <v>0</v>
      </c>
      <c r="H154" s="278"/>
      <c r="I154" s="260"/>
      <c r="J154" s="261"/>
      <c r="K154" s="316"/>
      <c r="L154" s="188"/>
      <c r="M154" s="189"/>
      <c r="N154" s="189"/>
      <c r="O154" s="189"/>
      <c r="P154" s="191"/>
      <c r="Q154" s="51"/>
      <c r="R154" s="258"/>
      <c r="S154" s="33" t="s">
        <v>183</v>
      </c>
      <c r="T154" s="32"/>
      <c r="U154" s="126"/>
      <c r="V154" s="136"/>
      <c r="W154" s="136"/>
      <c r="X154" s="136"/>
      <c r="Y154" s="136"/>
      <c r="Z154" s="127" t="str">
        <f t="shared" ref="Z154:Z174" si="95">IF($T154&lt;&gt;"",IF(AND(V154="SI",W154="SI",X154="SI",Y154="SI"),"Suficiente",IF(OR(V154="NO",W154="NO",X154="NO",Y154="NO"),"Deficiente",IF(OR(V154="",W154="",X154="",Y154=""),"Falta Valorar el Control",""))),"")</f>
        <v/>
      </c>
      <c r="AA154" s="187"/>
      <c r="AB154" s="188"/>
      <c r="AC154" s="189"/>
      <c r="AD154" s="189"/>
      <c r="AE154" s="189"/>
      <c r="AF154" s="191"/>
      <c r="AG154" s="199"/>
      <c r="AH154" s="133"/>
      <c r="AI154" s="143"/>
      <c r="AJ154" s="122"/>
      <c r="AK154" s="51"/>
      <c r="AL154" s="186"/>
      <c r="AM154" s="33" t="s">
        <v>183</v>
      </c>
      <c r="AN154" s="32"/>
      <c r="AO154" s="126"/>
      <c r="AP154" s="32"/>
      <c r="AQ154" s="32"/>
      <c r="AR154" s="32"/>
      <c r="AS154" s="32"/>
      <c r="AT154" s="127" t="str">
        <f t="shared" si="91"/>
        <v/>
      </c>
      <c r="AU154" s="187"/>
      <c r="AV154" s="188"/>
      <c r="AW154" s="189"/>
      <c r="AX154" s="189"/>
      <c r="AY154" s="189"/>
      <c r="AZ154" s="191"/>
      <c r="BA154" s="192"/>
      <c r="BB154" s="133"/>
      <c r="BC154" s="143"/>
      <c r="BD154" s="122"/>
      <c r="BE154" s="51"/>
      <c r="BF154" s="186"/>
      <c r="BG154" s="33" t="s">
        <v>183</v>
      </c>
      <c r="BH154" s="32"/>
      <c r="BI154" s="126"/>
      <c r="BJ154" s="32"/>
      <c r="BK154" s="32"/>
      <c r="BL154" s="32"/>
      <c r="BM154" s="32"/>
      <c r="BN154" s="139" t="str">
        <f t="shared" si="58"/>
        <v/>
      </c>
      <c r="BO154" s="187"/>
      <c r="BP154" s="188"/>
      <c r="BQ154" s="189"/>
      <c r="BR154" s="189"/>
      <c r="BS154" s="189"/>
      <c r="BT154" s="191"/>
      <c r="BU154" s="192"/>
      <c r="BV154" s="133"/>
      <c r="BW154" s="143"/>
      <c r="BX154" s="122"/>
      <c r="BY154" s="51"/>
      <c r="BZ154" s="186"/>
      <c r="CA154" s="33" t="s">
        <v>183</v>
      </c>
      <c r="CB154" s="32"/>
      <c r="CC154" s="126"/>
      <c r="CD154" s="32"/>
      <c r="CE154" s="32"/>
      <c r="CF154" s="32"/>
      <c r="CG154" s="32"/>
      <c r="CH154" s="139" t="str">
        <f t="shared" si="88"/>
        <v/>
      </c>
      <c r="CI154" s="187"/>
      <c r="CJ154" s="188"/>
      <c r="CK154" s="189"/>
      <c r="CL154" s="189"/>
      <c r="CM154" s="189"/>
      <c r="CN154" s="191"/>
      <c r="CO154" s="192"/>
      <c r="CP154" s="133"/>
      <c r="CQ154" s="143"/>
      <c r="CR154" s="122"/>
      <c r="CS154" s="107"/>
      <c r="CT154" s="107"/>
    </row>
    <row r="155" spans="1:98" s="108" customFormat="1" x14ac:dyDescent="0.25">
      <c r="A155" s="277"/>
      <c r="B155" s="278"/>
      <c r="C155" s="302"/>
      <c r="D155" s="303"/>
      <c r="E155" s="278"/>
      <c r="F155" s="122"/>
      <c r="G155" s="277"/>
      <c r="H155" s="278"/>
      <c r="I155" s="260"/>
      <c r="J155" s="261"/>
      <c r="K155" s="316"/>
      <c r="L155" s="188"/>
      <c r="M155" s="189"/>
      <c r="N155" s="189"/>
      <c r="O155" s="189"/>
      <c r="P155" s="191"/>
      <c r="Q155" s="51"/>
      <c r="R155" s="258"/>
      <c r="S155" s="33" t="s">
        <v>184</v>
      </c>
      <c r="T155" s="32"/>
      <c r="U155" s="126"/>
      <c r="V155" s="136"/>
      <c r="W155" s="136"/>
      <c r="X155" s="136"/>
      <c r="Y155" s="136"/>
      <c r="Z155" s="127" t="str">
        <f t="shared" si="95"/>
        <v/>
      </c>
      <c r="AA155" s="187"/>
      <c r="AB155" s="188"/>
      <c r="AC155" s="189"/>
      <c r="AD155" s="189"/>
      <c r="AE155" s="189"/>
      <c r="AF155" s="191"/>
      <c r="AG155" s="199"/>
      <c r="AH155" s="133"/>
      <c r="AI155" s="143"/>
      <c r="AJ155" s="122"/>
      <c r="AK155" s="51"/>
      <c r="AL155" s="186"/>
      <c r="AM155" s="33" t="s">
        <v>184</v>
      </c>
      <c r="AN155" s="32"/>
      <c r="AO155" s="126"/>
      <c r="AP155" s="32"/>
      <c r="AQ155" s="32"/>
      <c r="AR155" s="32"/>
      <c r="AS155" s="32"/>
      <c r="AT155" s="127" t="str">
        <f t="shared" si="91"/>
        <v/>
      </c>
      <c r="AU155" s="187"/>
      <c r="AV155" s="188"/>
      <c r="AW155" s="189"/>
      <c r="AX155" s="189"/>
      <c r="AY155" s="189"/>
      <c r="AZ155" s="191"/>
      <c r="BA155" s="193"/>
      <c r="BB155" s="133"/>
      <c r="BC155" s="143"/>
      <c r="BD155" s="122"/>
      <c r="BE155" s="51"/>
      <c r="BF155" s="186"/>
      <c r="BG155" s="33" t="s">
        <v>184</v>
      </c>
      <c r="BH155" s="32"/>
      <c r="BI155" s="126"/>
      <c r="BJ155" s="32"/>
      <c r="BK155" s="32"/>
      <c r="BL155" s="32"/>
      <c r="BM155" s="32"/>
      <c r="BN155" s="139" t="str">
        <f t="shared" si="58"/>
        <v/>
      </c>
      <c r="BO155" s="187"/>
      <c r="BP155" s="188"/>
      <c r="BQ155" s="189"/>
      <c r="BR155" s="189"/>
      <c r="BS155" s="189"/>
      <c r="BT155" s="191"/>
      <c r="BU155" s="193"/>
      <c r="BV155" s="133"/>
      <c r="BW155" s="143"/>
      <c r="BX155" s="122"/>
      <c r="BY155" s="51"/>
      <c r="BZ155" s="186"/>
      <c r="CA155" s="33" t="s">
        <v>184</v>
      </c>
      <c r="CB155" s="32"/>
      <c r="CC155" s="126"/>
      <c r="CD155" s="32"/>
      <c r="CE155" s="32"/>
      <c r="CF155" s="32"/>
      <c r="CG155" s="32"/>
      <c r="CH155" s="139" t="str">
        <f t="shared" si="88"/>
        <v/>
      </c>
      <c r="CI155" s="187"/>
      <c r="CJ155" s="188"/>
      <c r="CK155" s="189"/>
      <c r="CL155" s="189"/>
      <c r="CM155" s="189"/>
      <c r="CN155" s="191"/>
      <c r="CO155" s="193"/>
      <c r="CP155" s="133"/>
      <c r="CQ155" s="143"/>
      <c r="CR155" s="122"/>
      <c r="CS155" s="107"/>
      <c r="CT155" s="107"/>
    </row>
    <row r="156" spans="1:98" s="108" customFormat="1" x14ac:dyDescent="0.25">
      <c r="A156" s="277"/>
      <c r="B156" s="278"/>
      <c r="C156" s="302"/>
      <c r="D156" s="303"/>
      <c r="E156" s="278"/>
      <c r="F156" s="122"/>
      <c r="G156" s="277"/>
      <c r="H156" s="278"/>
      <c r="I156" s="260"/>
      <c r="J156" s="261"/>
      <c r="K156" s="317"/>
      <c r="L156" s="188"/>
      <c r="M156" s="189"/>
      <c r="N156" s="189"/>
      <c r="O156" s="189"/>
      <c r="P156" s="191"/>
      <c r="Q156" s="51"/>
      <c r="R156" s="258"/>
      <c r="S156" s="33" t="s">
        <v>220</v>
      </c>
      <c r="T156" s="32"/>
      <c r="U156" s="126"/>
      <c r="V156" s="136"/>
      <c r="W156" s="136"/>
      <c r="X156" s="136"/>
      <c r="Y156" s="136"/>
      <c r="Z156" s="127" t="str">
        <f t="shared" si="95"/>
        <v/>
      </c>
      <c r="AA156" s="187"/>
      <c r="AB156" s="188"/>
      <c r="AC156" s="189"/>
      <c r="AD156" s="189"/>
      <c r="AE156" s="189"/>
      <c r="AF156" s="191"/>
      <c r="AG156" s="199"/>
      <c r="AH156" s="133"/>
      <c r="AI156" s="143"/>
      <c r="AJ156" s="122"/>
      <c r="AK156" s="51"/>
      <c r="AL156" s="186"/>
      <c r="AM156" s="33" t="s">
        <v>220</v>
      </c>
      <c r="AN156" s="32"/>
      <c r="AO156" s="126"/>
      <c r="AP156" s="32"/>
      <c r="AQ156" s="32"/>
      <c r="AR156" s="32"/>
      <c r="AS156" s="32"/>
      <c r="AT156" s="127" t="str">
        <f t="shared" si="91"/>
        <v/>
      </c>
      <c r="AU156" s="187"/>
      <c r="AV156" s="188"/>
      <c r="AW156" s="189"/>
      <c r="AX156" s="189"/>
      <c r="AY156" s="189"/>
      <c r="AZ156" s="191"/>
      <c r="BA156" s="193"/>
      <c r="BB156" s="133"/>
      <c r="BC156" s="143"/>
      <c r="BD156" s="122"/>
      <c r="BE156" s="51"/>
      <c r="BF156" s="186"/>
      <c r="BG156" s="33" t="s">
        <v>220</v>
      </c>
      <c r="BH156" s="32"/>
      <c r="BI156" s="126"/>
      <c r="BJ156" s="32"/>
      <c r="BK156" s="32"/>
      <c r="BL156" s="32"/>
      <c r="BM156" s="32"/>
      <c r="BN156" s="139" t="str">
        <f t="shared" si="58"/>
        <v/>
      </c>
      <c r="BO156" s="187"/>
      <c r="BP156" s="188"/>
      <c r="BQ156" s="189"/>
      <c r="BR156" s="189"/>
      <c r="BS156" s="189"/>
      <c r="BT156" s="191"/>
      <c r="BU156" s="193"/>
      <c r="BV156" s="133"/>
      <c r="BW156" s="143"/>
      <c r="BX156" s="122"/>
      <c r="BY156" s="51"/>
      <c r="BZ156" s="186"/>
      <c r="CA156" s="33" t="s">
        <v>220</v>
      </c>
      <c r="CB156" s="32"/>
      <c r="CC156" s="126"/>
      <c r="CD156" s="32"/>
      <c r="CE156" s="32"/>
      <c r="CF156" s="32"/>
      <c r="CG156" s="32"/>
      <c r="CH156" s="139" t="str">
        <f t="shared" si="88"/>
        <v/>
      </c>
      <c r="CI156" s="187"/>
      <c r="CJ156" s="188"/>
      <c r="CK156" s="189"/>
      <c r="CL156" s="189"/>
      <c r="CM156" s="189"/>
      <c r="CN156" s="191"/>
      <c r="CO156" s="193"/>
      <c r="CP156" s="133"/>
      <c r="CQ156" s="143"/>
      <c r="CR156" s="122"/>
      <c r="CS156" s="107"/>
      <c r="CT156" s="107"/>
    </row>
    <row r="157" spans="1:98" s="108" customFormat="1" x14ac:dyDescent="0.25">
      <c r="A157" s="286" t="b">
        <f>IF(D157&lt;&gt;"",'Información General'!$D$12&amp;"_"&amp;1+"16")</f>
        <v>0</v>
      </c>
      <c r="B157" s="284"/>
      <c r="C157" s="298" t="b">
        <f>IF(AND(B157&lt;&gt;""),IF(AND(B157="I. Calidad Educativa"),'Ejes Rectores'!$B$6,IF(AND(B157="II. Investigación y Posgrado"),'Ejes Rectores'!$B$7,IF(AND(B157="III. Gestión y Gobierno"),'Ejes Rectores'!$B$8,IF(AND(B157="IV. Vinculación Difusión y Extensión de la Cultura"),'Ejes Rectores'!$B$9,IF(AND(B157="V. Internacionalización"),'Ejes Rectores'!$B$10,IF(AND(B157="VI. Responsabilidad Social Universitaria"),'Ejes Rectores'!$B$11)))))))</f>
        <v>0</v>
      </c>
      <c r="D157" s="300"/>
      <c r="E157" s="284"/>
      <c r="F157" s="121"/>
      <c r="G157" s="286" t="b">
        <f>IF(H157&lt;&gt;"",(17.1+"0"))</f>
        <v>0</v>
      </c>
      <c r="H157" s="284"/>
      <c r="I157" s="285"/>
      <c r="J157" s="283"/>
      <c r="K157" s="318"/>
      <c r="L157" s="180"/>
      <c r="M157" s="181"/>
      <c r="N157" s="181"/>
      <c r="O157" s="181"/>
      <c r="P157" s="183" t="str">
        <f t="shared" ref="P157" si="96">IF(AND(M157&lt;&gt;"",O157&lt;&gt;""),IF(AND(M157&gt;5, O157&gt;5),"De Atención Inmediata",IF(AND(M157&lt;6, M157&gt;0, O157&gt;5),"De Atención Periódica",IF(AND(M157&gt;5, O157&lt;6, O157&gt;0),"De Seguimiento",IF(AND(M157&lt;6, M157&gt;0, O157&lt;6, O157&gt;0),"Controlado")))),"")</f>
        <v/>
      </c>
      <c r="Q157" s="51"/>
      <c r="R157" s="259"/>
      <c r="S157" s="33" t="s">
        <v>185</v>
      </c>
      <c r="T157" s="32"/>
      <c r="U157" s="126"/>
      <c r="V157" s="136"/>
      <c r="W157" s="136"/>
      <c r="X157" s="136"/>
      <c r="Y157" s="136"/>
      <c r="Z157" s="127" t="str">
        <f t="shared" si="95"/>
        <v/>
      </c>
      <c r="AA157" s="179"/>
      <c r="AB157" s="180"/>
      <c r="AC157" s="181"/>
      <c r="AD157" s="181"/>
      <c r="AE157" s="181"/>
      <c r="AF157" s="183" t="str">
        <f t="shared" ref="AF157" si="97">IF(AND(AC157&lt;&gt;"",AE157&lt;&gt;""),IF(AND(AC157&gt;5, AE157&gt;5),"De Atención Inmediata",IF(AND(AC157&lt;6, AC157&gt;0, AE157&gt;5),"De Atención Periódica",IF(AND(AC157&gt;5, AE157&lt;6, AE157&gt;0),"De Seguimiento",IF(AND(AC157&lt;6, AC157&gt;0, AE157&lt;6, AE157&gt;0),"Controlado")))),"")</f>
        <v/>
      </c>
      <c r="AG157" s="280"/>
      <c r="AH157" s="131"/>
      <c r="AI157" s="142"/>
      <c r="AJ157" s="121"/>
      <c r="AK157" s="51"/>
      <c r="AL157" s="178"/>
      <c r="AM157" s="33" t="s">
        <v>185</v>
      </c>
      <c r="AN157" s="32"/>
      <c r="AO157" s="126"/>
      <c r="AP157" s="32"/>
      <c r="AQ157" s="32"/>
      <c r="AR157" s="32"/>
      <c r="AS157" s="32"/>
      <c r="AT157" s="127" t="str">
        <f t="shared" si="91"/>
        <v/>
      </c>
      <c r="AU157" s="179"/>
      <c r="AV157" s="180"/>
      <c r="AW157" s="181"/>
      <c r="AX157" s="181"/>
      <c r="AY157" s="181"/>
      <c r="AZ157" s="182" t="str">
        <f t="shared" ref="AZ157" si="98">IF(AND(AW157&lt;&gt;"",AY157&lt;&gt;""),IF(AND(AW157&gt;5, AY157&gt;5),"De Atención Inmediata",IF(AND(AW157&lt;6, AW157&gt;0, AY157&gt;5),"De Atención Periódica",IF(AND(AW157&gt;5, AY157&lt;6, AY157&gt;0),"De Seguimiento",IF(AND(AW157&lt;6, AW157&gt;0, AY157&lt;6, AY157&gt;0),"Controlado")))),"")</f>
        <v/>
      </c>
      <c r="BA157" s="184"/>
      <c r="BB157" s="131"/>
      <c r="BC157" s="142"/>
      <c r="BD157" s="121"/>
      <c r="BE157" s="51"/>
      <c r="BF157" s="178"/>
      <c r="BG157" s="33" t="s">
        <v>185</v>
      </c>
      <c r="BH157" s="32"/>
      <c r="BI157" s="126"/>
      <c r="BJ157" s="32"/>
      <c r="BK157" s="32"/>
      <c r="BL157" s="32"/>
      <c r="BM157" s="32"/>
      <c r="BN157" s="139" t="str">
        <f t="shared" si="58"/>
        <v/>
      </c>
      <c r="BO157" s="179"/>
      <c r="BP157" s="180"/>
      <c r="BQ157" s="181"/>
      <c r="BR157" s="181"/>
      <c r="BS157" s="181"/>
      <c r="BT157" s="182" t="str">
        <f t="shared" ref="BT157" si="99">IF(AND(BQ157&lt;&gt;"",BS157&lt;&gt;""),IF(AND(BQ157&gt;5, BS157&gt;5),"De Atención Inmediata",IF(AND(BQ157&lt;6, BQ157&gt;0, BS157&gt;5),"De Atención Periódica",IF(AND(BQ157&gt;5, BS157&lt;6, BS157&gt;0),"De Seguimiento",IF(AND(BQ157&lt;6, BQ157&gt;0, BS157&lt;6, BS157&gt;0),"Controlado")))),"")</f>
        <v/>
      </c>
      <c r="BU157" s="184"/>
      <c r="BV157" s="131"/>
      <c r="BW157" s="142"/>
      <c r="BX157" s="121"/>
      <c r="BY157" s="51"/>
      <c r="BZ157" s="178"/>
      <c r="CA157" s="33" t="s">
        <v>185</v>
      </c>
      <c r="CB157" s="32"/>
      <c r="CC157" s="126"/>
      <c r="CD157" s="32"/>
      <c r="CE157" s="32"/>
      <c r="CF157" s="32"/>
      <c r="CG157" s="32"/>
      <c r="CH157" s="139" t="str">
        <f t="shared" si="88"/>
        <v/>
      </c>
      <c r="CI157" s="179"/>
      <c r="CJ157" s="180"/>
      <c r="CK157" s="181"/>
      <c r="CL157" s="181"/>
      <c r="CM157" s="181"/>
      <c r="CN157" s="182" t="str">
        <f t="shared" ref="CN157" si="100">IF(AND(CK157&lt;&gt;"",CM157&lt;&gt;""),IF(AND(CK157&gt;5, CM157&gt;5),"De Atención Inmediata",IF(AND(CK157&lt;6, CK157&gt;0, CM157&gt;5),"De Atención Periódica",IF(AND(CK157&gt;5, CM157&lt;6, CM157&gt;0),"De Seguimiento",IF(AND(CK157&lt;6, CK157&gt;0, CM157&lt;6, CM157&gt;0),"Controlado")))),"")</f>
        <v/>
      </c>
      <c r="CO157" s="184"/>
      <c r="CP157" s="131"/>
      <c r="CQ157" s="142"/>
      <c r="CR157" s="121"/>
      <c r="CS157" s="107"/>
      <c r="CT157" s="107"/>
    </row>
    <row r="158" spans="1:98" s="108" customFormat="1" x14ac:dyDescent="0.25">
      <c r="A158" s="286"/>
      <c r="B158" s="284"/>
      <c r="C158" s="298"/>
      <c r="D158" s="300"/>
      <c r="E158" s="284"/>
      <c r="F158" s="121"/>
      <c r="G158" s="286"/>
      <c r="H158" s="284"/>
      <c r="I158" s="285"/>
      <c r="J158" s="283"/>
      <c r="K158" s="319"/>
      <c r="L158" s="180"/>
      <c r="M158" s="181"/>
      <c r="N158" s="181"/>
      <c r="O158" s="181"/>
      <c r="P158" s="183"/>
      <c r="Q158" s="51"/>
      <c r="R158" s="259"/>
      <c r="S158" s="33" t="s">
        <v>186</v>
      </c>
      <c r="T158" s="32"/>
      <c r="U158" s="126"/>
      <c r="V158" s="136"/>
      <c r="W158" s="136"/>
      <c r="X158" s="136"/>
      <c r="Y158" s="136"/>
      <c r="Z158" s="127" t="str">
        <f t="shared" si="95"/>
        <v/>
      </c>
      <c r="AA158" s="179"/>
      <c r="AB158" s="180"/>
      <c r="AC158" s="181"/>
      <c r="AD158" s="181"/>
      <c r="AE158" s="181"/>
      <c r="AF158" s="183"/>
      <c r="AG158" s="280"/>
      <c r="AH158" s="131"/>
      <c r="AI158" s="142"/>
      <c r="AJ158" s="121"/>
      <c r="AK158" s="51"/>
      <c r="AL158" s="178"/>
      <c r="AM158" s="33" t="s">
        <v>186</v>
      </c>
      <c r="AN158" s="32"/>
      <c r="AO158" s="126"/>
      <c r="AP158" s="32"/>
      <c r="AQ158" s="32"/>
      <c r="AR158" s="32"/>
      <c r="AS158" s="32"/>
      <c r="AT158" s="127" t="str">
        <f t="shared" si="91"/>
        <v/>
      </c>
      <c r="AU158" s="179"/>
      <c r="AV158" s="180"/>
      <c r="AW158" s="181"/>
      <c r="AX158" s="181"/>
      <c r="AY158" s="181"/>
      <c r="AZ158" s="183"/>
      <c r="BA158" s="185"/>
      <c r="BB158" s="131"/>
      <c r="BC158" s="142"/>
      <c r="BD158" s="121"/>
      <c r="BE158" s="51"/>
      <c r="BF158" s="178"/>
      <c r="BG158" s="33" t="s">
        <v>186</v>
      </c>
      <c r="BH158" s="32"/>
      <c r="BI158" s="126"/>
      <c r="BJ158" s="32"/>
      <c r="BK158" s="32"/>
      <c r="BL158" s="32"/>
      <c r="BM158" s="32"/>
      <c r="BN158" s="139" t="str">
        <f t="shared" si="58"/>
        <v/>
      </c>
      <c r="BO158" s="179"/>
      <c r="BP158" s="180"/>
      <c r="BQ158" s="181"/>
      <c r="BR158" s="181"/>
      <c r="BS158" s="181"/>
      <c r="BT158" s="183"/>
      <c r="BU158" s="185"/>
      <c r="BV158" s="131"/>
      <c r="BW158" s="142"/>
      <c r="BX158" s="121"/>
      <c r="BY158" s="51"/>
      <c r="BZ158" s="178"/>
      <c r="CA158" s="33" t="s">
        <v>186</v>
      </c>
      <c r="CB158" s="32"/>
      <c r="CC158" s="126"/>
      <c r="CD158" s="32"/>
      <c r="CE158" s="32"/>
      <c r="CF158" s="32"/>
      <c r="CG158" s="32"/>
      <c r="CH158" s="139" t="str">
        <f t="shared" si="88"/>
        <v/>
      </c>
      <c r="CI158" s="179"/>
      <c r="CJ158" s="180"/>
      <c r="CK158" s="181"/>
      <c r="CL158" s="181"/>
      <c r="CM158" s="181"/>
      <c r="CN158" s="183"/>
      <c r="CO158" s="185"/>
      <c r="CP158" s="131"/>
      <c r="CQ158" s="142"/>
      <c r="CR158" s="121"/>
      <c r="CS158" s="107"/>
      <c r="CT158" s="107"/>
    </row>
    <row r="159" spans="1:98" s="108" customFormat="1" x14ac:dyDescent="0.25">
      <c r="A159" s="286"/>
      <c r="B159" s="284"/>
      <c r="C159" s="298"/>
      <c r="D159" s="300"/>
      <c r="E159" s="284"/>
      <c r="F159" s="121"/>
      <c r="G159" s="286"/>
      <c r="H159" s="284"/>
      <c r="I159" s="285"/>
      <c r="J159" s="283"/>
      <c r="K159" s="319"/>
      <c r="L159" s="180"/>
      <c r="M159" s="181"/>
      <c r="N159" s="181"/>
      <c r="O159" s="181"/>
      <c r="P159" s="183"/>
      <c r="Q159" s="51"/>
      <c r="R159" s="259"/>
      <c r="S159" s="33" t="s">
        <v>221</v>
      </c>
      <c r="T159" s="32"/>
      <c r="U159" s="126"/>
      <c r="V159" s="136"/>
      <c r="W159" s="136"/>
      <c r="X159" s="136"/>
      <c r="Y159" s="136"/>
      <c r="Z159" s="127" t="str">
        <f t="shared" si="95"/>
        <v/>
      </c>
      <c r="AA159" s="179"/>
      <c r="AB159" s="180"/>
      <c r="AC159" s="181"/>
      <c r="AD159" s="181"/>
      <c r="AE159" s="181"/>
      <c r="AF159" s="183"/>
      <c r="AG159" s="280"/>
      <c r="AH159" s="131"/>
      <c r="AI159" s="142"/>
      <c r="AJ159" s="121"/>
      <c r="AK159" s="51"/>
      <c r="AL159" s="178"/>
      <c r="AM159" s="33" t="s">
        <v>221</v>
      </c>
      <c r="AN159" s="32"/>
      <c r="AO159" s="126"/>
      <c r="AP159" s="32"/>
      <c r="AQ159" s="32"/>
      <c r="AR159" s="32"/>
      <c r="AS159" s="32"/>
      <c r="AT159" s="127" t="str">
        <f t="shared" si="91"/>
        <v/>
      </c>
      <c r="AU159" s="179"/>
      <c r="AV159" s="180"/>
      <c r="AW159" s="181"/>
      <c r="AX159" s="181"/>
      <c r="AY159" s="181"/>
      <c r="AZ159" s="183"/>
      <c r="BA159" s="185"/>
      <c r="BB159" s="131"/>
      <c r="BC159" s="142"/>
      <c r="BD159" s="121"/>
      <c r="BE159" s="51"/>
      <c r="BF159" s="178"/>
      <c r="BG159" s="33" t="s">
        <v>221</v>
      </c>
      <c r="BH159" s="32"/>
      <c r="BI159" s="126"/>
      <c r="BJ159" s="32"/>
      <c r="BK159" s="32"/>
      <c r="BL159" s="32"/>
      <c r="BM159" s="32"/>
      <c r="BN159" s="139" t="str">
        <f t="shared" ref="BN159:BN192" si="101">IF($BH159&lt;&gt;"",IF(AND(BJ159="SI",BK159="SI",BL159="SI",BM159="SI"),"Suficiente",IF(OR(BJ159="NO",BK159="NO",BL159="NO",BM159="NO"),"Deficiente",IF(OR(BJ159="",BK159="",BL159="",BM159=""),"Falta Valorar el Control",""))),"")</f>
        <v/>
      </c>
      <c r="BO159" s="179"/>
      <c r="BP159" s="180"/>
      <c r="BQ159" s="181"/>
      <c r="BR159" s="181"/>
      <c r="BS159" s="181"/>
      <c r="BT159" s="183"/>
      <c r="BU159" s="185"/>
      <c r="BV159" s="131"/>
      <c r="BW159" s="142"/>
      <c r="BX159" s="121"/>
      <c r="BY159" s="51"/>
      <c r="BZ159" s="178"/>
      <c r="CA159" s="33" t="s">
        <v>221</v>
      </c>
      <c r="CB159" s="32"/>
      <c r="CC159" s="126"/>
      <c r="CD159" s="32"/>
      <c r="CE159" s="32"/>
      <c r="CF159" s="32"/>
      <c r="CG159" s="32"/>
      <c r="CH159" s="139" t="str">
        <f t="shared" si="88"/>
        <v/>
      </c>
      <c r="CI159" s="179"/>
      <c r="CJ159" s="180"/>
      <c r="CK159" s="181"/>
      <c r="CL159" s="181"/>
      <c r="CM159" s="181"/>
      <c r="CN159" s="183"/>
      <c r="CO159" s="185"/>
      <c r="CP159" s="131"/>
      <c r="CQ159" s="142"/>
      <c r="CR159" s="121"/>
      <c r="CS159" s="107"/>
      <c r="CT159" s="107"/>
    </row>
    <row r="160" spans="1:98" s="108" customFormat="1" x14ac:dyDescent="0.25">
      <c r="A160" s="286"/>
      <c r="B160" s="284"/>
      <c r="C160" s="298"/>
      <c r="D160" s="300"/>
      <c r="E160" s="284"/>
      <c r="F160" s="121"/>
      <c r="G160" s="286" t="b">
        <f>IF(H160&lt;&gt;"",(17.1+".1"))</f>
        <v>0</v>
      </c>
      <c r="H160" s="284"/>
      <c r="I160" s="285"/>
      <c r="J160" s="283"/>
      <c r="K160" s="319"/>
      <c r="L160" s="180"/>
      <c r="M160" s="181"/>
      <c r="N160" s="181"/>
      <c r="O160" s="181"/>
      <c r="P160" s="183"/>
      <c r="Q160" s="51"/>
      <c r="R160" s="259"/>
      <c r="S160" s="33" t="s">
        <v>187</v>
      </c>
      <c r="T160" s="32"/>
      <c r="U160" s="126"/>
      <c r="V160" s="136"/>
      <c r="W160" s="136"/>
      <c r="X160" s="136"/>
      <c r="Y160" s="136"/>
      <c r="Z160" s="127" t="str">
        <f t="shared" si="95"/>
        <v/>
      </c>
      <c r="AA160" s="179"/>
      <c r="AB160" s="180"/>
      <c r="AC160" s="181"/>
      <c r="AD160" s="181"/>
      <c r="AE160" s="181"/>
      <c r="AF160" s="183"/>
      <c r="AG160" s="280"/>
      <c r="AH160" s="131"/>
      <c r="AI160" s="142"/>
      <c r="AJ160" s="121"/>
      <c r="AK160" s="51"/>
      <c r="AL160" s="178"/>
      <c r="AM160" s="33" t="s">
        <v>187</v>
      </c>
      <c r="AN160" s="32"/>
      <c r="AO160" s="126"/>
      <c r="AP160" s="32"/>
      <c r="AQ160" s="32"/>
      <c r="AR160" s="32"/>
      <c r="AS160" s="32"/>
      <c r="AT160" s="127" t="str">
        <f t="shared" si="91"/>
        <v/>
      </c>
      <c r="AU160" s="179"/>
      <c r="AV160" s="180"/>
      <c r="AW160" s="181"/>
      <c r="AX160" s="181"/>
      <c r="AY160" s="181"/>
      <c r="AZ160" s="183"/>
      <c r="BA160" s="184"/>
      <c r="BB160" s="131"/>
      <c r="BC160" s="142"/>
      <c r="BD160" s="121"/>
      <c r="BE160" s="51"/>
      <c r="BF160" s="178"/>
      <c r="BG160" s="33" t="s">
        <v>187</v>
      </c>
      <c r="BH160" s="32"/>
      <c r="BI160" s="126"/>
      <c r="BJ160" s="32"/>
      <c r="BK160" s="32"/>
      <c r="BL160" s="32"/>
      <c r="BM160" s="32"/>
      <c r="BN160" s="139" t="str">
        <f t="shared" si="101"/>
        <v/>
      </c>
      <c r="BO160" s="179"/>
      <c r="BP160" s="180"/>
      <c r="BQ160" s="181"/>
      <c r="BR160" s="181"/>
      <c r="BS160" s="181"/>
      <c r="BT160" s="183"/>
      <c r="BU160" s="184"/>
      <c r="BV160" s="131"/>
      <c r="BW160" s="142"/>
      <c r="BX160" s="121"/>
      <c r="BY160" s="51"/>
      <c r="BZ160" s="178"/>
      <c r="CA160" s="33" t="s">
        <v>187</v>
      </c>
      <c r="CB160" s="32"/>
      <c r="CC160" s="126"/>
      <c r="CD160" s="32"/>
      <c r="CE160" s="32"/>
      <c r="CF160" s="32"/>
      <c r="CG160" s="32"/>
      <c r="CH160" s="139" t="str">
        <f t="shared" si="88"/>
        <v/>
      </c>
      <c r="CI160" s="179"/>
      <c r="CJ160" s="180"/>
      <c r="CK160" s="181"/>
      <c r="CL160" s="181"/>
      <c r="CM160" s="181"/>
      <c r="CN160" s="183"/>
      <c r="CO160" s="184"/>
      <c r="CP160" s="131"/>
      <c r="CQ160" s="142"/>
      <c r="CR160" s="121"/>
      <c r="CS160" s="107"/>
      <c r="CT160" s="107"/>
    </row>
    <row r="161" spans="1:98" s="108" customFormat="1" x14ac:dyDescent="0.25">
      <c r="A161" s="286"/>
      <c r="B161" s="284"/>
      <c r="C161" s="298"/>
      <c r="D161" s="300"/>
      <c r="E161" s="284"/>
      <c r="F161" s="121"/>
      <c r="G161" s="286"/>
      <c r="H161" s="284"/>
      <c r="I161" s="285"/>
      <c r="J161" s="283"/>
      <c r="K161" s="319"/>
      <c r="L161" s="180"/>
      <c r="M161" s="181"/>
      <c r="N161" s="181"/>
      <c r="O161" s="181"/>
      <c r="P161" s="183"/>
      <c r="Q161" s="51"/>
      <c r="R161" s="259"/>
      <c r="S161" s="33" t="s">
        <v>188</v>
      </c>
      <c r="T161" s="32"/>
      <c r="U161" s="126"/>
      <c r="V161" s="136"/>
      <c r="W161" s="136"/>
      <c r="X161" s="136"/>
      <c r="Y161" s="136"/>
      <c r="Z161" s="127" t="str">
        <f t="shared" si="95"/>
        <v/>
      </c>
      <c r="AA161" s="179"/>
      <c r="AB161" s="180"/>
      <c r="AC161" s="181"/>
      <c r="AD161" s="181"/>
      <c r="AE161" s="181"/>
      <c r="AF161" s="183"/>
      <c r="AG161" s="280"/>
      <c r="AH161" s="131"/>
      <c r="AI161" s="142"/>
      <c r="AJ161" s="121"/>
      <c r="AK161" s="51"/>
      <c r="AL161" s="178"/>
      <c r="AM161" s="33" t="s">
        <v>188</v>
      </c>
      <c r="AN161" s="32"/>
      <c r="AO161" s="126"/>
      <c r="AP161" s="32"/>
      <c r="AQ161" s="32"/>
      <c r="AR161" s="32"/>
      <c r="AS161" s="32"/>
      <c r="AT161" s="127" t="str">
        <f t="shared" si="91"/>
        <v/>
      </c>
      <c r="AU161" s="179"/>
      <c r="AV161" s="180"/>
      <c r="AW161" s="181"/>
      <c r="AX161" s="181"/>
      <c r="AY161" s="181"/>
      <c r="AZ161" s="183"/>
      <c r="BA161" s="185"/>
      <c r="BB161" s="131"/>
      <c r="BC161" s="142"/>
      <c r="BD161" s="121"/>
      <c r="BE161" s="51"/>
      <c r="BF161" s="178"/>
      <c r="BG161" s="33" t="s">
        <v>188</v>
      </c>
      <c r="BH161" s="32"/>
      <c r="BI161" s="126"/>
      <c r="BJ161" s="32"/>
      <c r="BK161" s="32"/>
      <c r="BL161" s="32"/>
      <c r="BM161" s="32"/>
      <c r="BN161" s="139" t="str">
        <f t="shared" si="101"/>
        <v/>
      </c>
      <c r="BO161" s="179"/>
      <c r="BP161" s="180"/>
      <c r="BQ161" s="181"/>
      <c r="BR161" s="181"/>
      <c r="BS161" s="181"/>
      <c r="BT161" s="183"/>
      <c r="BU161" s="185"/>
      <c r="BV161" s="131"/>
      <c r="BW161" s="142"/>
      <c r="BX161" s="121"/>
      <c r="BY161" s="51"/>
      <c r="BZ161" s="178"/>
      <c r="CA161" s="33" t="s">
        <v>188</v>
      </c>
      <c r="CB161" s="32"/>
      <c r="CC161" s="126"/>
      <c r="CD161" s="32"/>
      <c r="CE161" s="32"/>
      <c r="CF161" s="32"/>
      <c r="CG161" s="32"/>
      <c r="CH161" s="139" t="str">
        <f t="shared" si="88"/>
        <v/>
      </c>
      <c r="CI161" s="179"/>
      <c r="CJ161" s="180"/>
      <c r="CK161" s="181"/>
      <c r="CL161" s="181"/>
      <c r="CM161" s="181"/>
      <c r="CN161" s="183"/>
      <c r="CO161" s="185"/>
      <c r="CP161" s="131"/>
      <c r="CQ161" s="142"/>
      <c r="CR161" s="121"/>
      <c r="CS161" s="107"/>
      <c r="CT161" s="107"/>
    </row>
    <row r="162" spans="1:98" s="108" customFormat="1" x14ac:dyDescent="0.25">
      <c r="A162" s="286"/>
      <c r="B162" s="284"/>
      <c r="C162" s="298"/>
      <c r="D162" s="300"/>
      <c r="E162" s="284"/>
      <c r="F162" s="121"/>
      <c r="G162" s="286"/>
      <c r="H162" s="284"/>
      <c r="I162" s="285"/>
      <c r="J162" s="283"/>
      <c r="K162" s="319"/>
      <c r="L162" s="180"/>
      <c r="M162" s="181"/>
      <c r="N162" s="181"/>
      <c r="O162" s="181"/>
      <c r="P162" s="183"/>
      <c r="Q162" s="51"/>
      <c r="R162" s="259"/>
      <c r="S162" s="33" t="s">
        <v>222</v>
      </c>
      <c r="T162" s="32"/>
      <c r="U162" s="126"/>
      <c r="V162" s="136"/>
      <c r="W162" s="136"/>
      <c r="X162" s="136"/>
      <c r="Y162" s="136"/>
      <c r="Z162" s="127" t="str">
        <f t="shared" si="95"/>
        <v/>
      </c>
      <c r="AA162" s="179"/>
      <c r="AB162" s="180"/>
      <c r="AC162" s="181"/>
      <c r="AD162" s="181"/>
      <c r="AE162" s="181"/>
      <c r="AF162" s="183"/>
      <c r="AG162" s="280"/>
      <c r="AH162" s="131"/>
      <c r="AI162" s="142"/>
      <c r="AJ162" s="121"/>
      <c r="AK162" s="51"/>
      <c r="AL162" s="178"/>
      <c r="AM162" s="33" t="s">
        <v>222</v>
      </c>
      <c r="AN162" s="32"/>
      <c r="AO162" s="126"/>
      <c r="AP162" s="32"/>
      <c r="AQ162" s="32"/>
      <c r="AR162" s="32"/>
      <c r="AS162" s="32"/>
      <c r="AT162" s="127" t="str">
        <f t="shared" si="91"/>
        <v/>
      </c>
      <c r="AU162" s="179"/>
      <c r="AV162" s="180"/>
      <c r="AW162" s="181"/>
      <c r="AX162" s="181"/>
      <c r="AY162" s="181"/>
      <c r="AZ162" s="183"/>
      <c r="BA162" s="185"/>
      <c r="BB162" s="131"/>
      <c r="BC162" s="142"/>
      <c r="BD162" s="121"/>
      <c r="BE162" s="51"/>
      <c r="BF162" s="178"/>
      <c r="BG162" s="33" t="s">
        <v>222</v>
      </c>
      <c r="BH162" s="32"/>
      <c r="BI162" s="126"/>
      <c r="BJ162" s="32"/>
      <c r="BK162" s="32"/>
      <c r="BL162" s="32"/>
      <c r="BM162" s="32"/>
      <c r="BN162" s="139" t="str">
        <f t="shared" si="101"/>
        <v/>
      </c>
      <c r="BO162" s="179"/>
      <c r="BP162" s="180"/>
      <c r="BQ162" s="181"/>
      <c r="BR162" s="181"/>
      <c r="BS162" s="181"/>
      <c r="BT162" s="183"/>
      <c r="BU162" s="185"/>
      <c r="BV162" s="131"/>
      <c r="BW162" s="142"/>
      <c r="BX162" s="121"/>
      <c r="BY162" s="51"/>
      <c r="BZ162" s="178"/>
      <c r="CA162" s="33" t="s">
        <v>222</v>
      </c>
      <c r="CB162" s="32"/>
      <c r="CC162" s="126"/>
      <c r="CD162" s="32"/>
      <c r="CE162" s="32"/>
      <c r="CF162" s="32"/>
      <c r="CG162" s="32"/>
      <c r="CH162" s="139" t="str">
        <f t="shared" si="88"/>
        <v/>
      </c>
      <c r="CI162" s="179"/>
      <c r="CJ162" s="180"/>
      <c r="CK162" s="181"/>
      <c r="CL162" s="181"/>
      <c r="CM162" s="181"/>
      <c r="CN162" s="183"/>
      <c r="CO162" s="185"/>
      <c r="CP162" s="131"/>
      <c r="CQ162" s="142"/>
      <c r="CR162" s="121"/>
      <c r="CS162" s="107"/>
      <c r="CT162" s="107"/>
    </row>
    <row r="163" spans="1:98" s="108" customFormat="1" x14ac:dyDescent="0.25">
      <c r="A163" s="286"/>
      <c r="B163" s="284"/>
      <c r="C163" s="298"/>
      <c r="D163" s="300"/>
      <c r="E163" s="284"/>
      <c r="F163" s="121"/>
      <c r="G163" s="286" t="b">
        <f>IF(H163&lt;&gt;"",(17.1+".2"))</f>
        <v>0</v>
      </c>
      <c r="H163" s="284"/>
      <c r="I163" s="285"/>
      <c r="J163" s="283"/>
      <c r="K163" s="319"/>
      <c r="L163" s="180"/>
      <c r="M163" s="181"/>
      <c r="N163" s="181"/>
      <c r="O163" s="181"/>
      <c r="P163" s="183"/>
      <c r="Q163" s="51"/>
      <c r="R163" s="259"/>
      <c r="S163" s="33" t="s">
        <v>189</v>
      </c>
      <c r="T163" s="32"/>
      <c r="U163" s="126"/>
      <c r="V163" s="136"/>
      <c r="W163" s="136"/>
      <c r="X163" s="136"/>
      <c r="Y163" s="136"/>
      <c r="Z163" s="127" t="str">
        <f t="shared" si="95"/>
        <v/>
      </c>
      <c r="AA163" s="179"/>
      <c r="AB163" s="180"/>
      <c r="AC163" s="181"/>
      <c r="AD163" s="181"/>
      <c r="AE163" s="181"/>
      <c r="AF163" s="183"/>
      <c r="AG163" s="280"/>
      <c r="AH163" s="131"/>
      <c r="AI163" s="142"/>
      <c r="AJ163" s="121"/>
      <c r="AK163" s="51"/>
      <c r="AL163" s="178"/>
      <c r="AM163" s="33" t="s">
        <v>189</v>
      </c>
      <c r="AN163" s="32"/>
      <c r="AO163" s="126"/>
      <c r="AP163" s="32"/>
      <c r="AQ163" s="32"/>
      <c r="AR163" s="32"/>
      <c r="AS163" s="32"/>
      <c r="AT163" s="127" t="str">
        <f t="shared" si="91"/>
        <v/>
      </c>
      <c r="AU163" s="179"/>
      <c r="AV163" s="180"/>
      <c r="AW163" s="181"/>
      <c r="AX163" s="181"/>
      <c r="AY163" s="181"/>
      <c r="AZ163" s="183"/>
      <c r="BA163" s="184"/>
      <c r="BB163" s="131"/>
      <c r="BC163" s="142"/>
      <c r="BD163" s="121"/>
      <c r="BE163" s="51"/>
      <c r="BF163" s="178"/>
      <c r="BG163" s="33" t="s">
        <v>189</v>
      </c>
      <c r="BH163" s="32"/>
      <c r="BI163" s="126"/>
      <c r="BJ163" s="32"/>
      <c r="BK163" s="32"/>
      <c r="BL163" s="32"/>
      <c r="BM163" s="32"/>
      <c r="BN163" s="139" t="str">
        <f t="shared" si="101"/>
        <v/>
      </c>
      <c r="BO163" s="179"/>
      <c r="BP163" s="180"/>
      <c r="BQ163" s="181"/>
      <c r="BR163" s="181"/>
      <c r="BS163" s="181"/>
      <c r="BT163" s="183"/>
      <c r="BU163" s="184"/>
      <c r="BV163" s="131"/>
      <c r="BW163" s="142"/>
      <c r="BX163" s="121"/>
      <c r="BY163" s="51"/>
      <c r="BZ163" s="178"/>
      <c r="CA163" s="33" t="s">
        <v>189</v>
      </c>
      <c r="CB163" s="32"/>
      <c r="CC163" s="126"/>
      <c r="CD163" s="32"/>
      <c r="CE163" s="32"/>
      <c r="CF163" s="32"/>
      <c r="CG163" s="32"/>
      <c r="CH163" s="139" t="str">
        <f t="shared" si="88"/>
        <v/>
      </c>
      <c r="CI163" s="179"/>
      <c r="CJ163" s="180"/>
      <c r="CK163" s="181"/>
      <c r="CL163" s="181"/>
      <c r="CM163" s="181"/>
      <c r="CN163" s="183"/>
      <c r="CO163" s="184"/>
      <c r="CP163" s="131"/>
      <c r="CQ163" s="142"/>
      <c r="CR163" s="121"/>
      <c r="CS163" s="107"/>
      <c r="CT163" s="107"/>
    </row>
    <row r="164" spans="1:98" s="108" customFormat="1" x14ac:dyDescent="0.25">
      <c r="A164" s="286"/>
      <c r="B164" s="284"/>
      <c r="C164" s="298"/>
      <c r="D164" s="300"/>
      <c r="E164" s="284"/>
      <c r="F164" s="121"/>
      <c r="G164" s="286"/>
      <c r="H164" s="284"/>
      <c r="I164" s="285"/>
      <c r="J164" s="283"/>
      <c r="K164" s="319"/>
      <c r="L164" s="180"/>
      <c r="M164" s="181"/>
      <c r="N164" s="181"/>
      <c r="O164" s="181"/>
      <c r="P164" s="183"/>
      <c r="Q164" s="51"/>
      <c r="R164" s="259"/>
      <c r="S164" s="33" t="s">
        <v>190</v>
      </c>
      <c r="T164" s="32"/>
      <c r="U164" s="126"/>
      <c r="V164" s="136"/>
      <c r="W164" s="136"/>
      <c r="X164" s="136"/>
      <c r="Y164" s="136"/>
      <c r="Z164" s="127" t="str">
        <f t="shared" si="95"/>
        <v/>
      </c>
      <c r="AA164" s="179"/>
      <c r="AB164" s="180"/>
      <c r="AC164" s="181"/>
      <c r="AD164" s="181"/>
      <c r="AE164" s="181"/>
      <c r="AF164" s="183"/>
      <c r="AG164" s="280"/>
      <c r="AH164" s="131"/>
      <c r="AI164" s="142"/>
      <c r="AJ164" s="121"/>
      <c r="AK164" s="51"/>
      <c r="AL164" s="178"/>
      <c r="AM164" s="33" t="s">
        <v>190</v>
      </c>
      <c r="AN164" s="32"/>
      <c r="AO164" s="126"/>
      <c r="AP164" s="32"/>
      <c r="AQ164" s="32"/>
      <c r="AR164" s="32"/>
      <c r="AS164" s="32"/>
      <c r="AT164" s="127" t="str">
        <f t="shared" si="91"/>
        <v/>
      </c>
      <c r="AU164" s="179"/>
      <c r="AV164" s="180"/>
      <c r="AW164" s="181"/>
      <c r="AX164" s="181"/>
      <c r="AY164" s="181"/>
      <c r="AZ164" s="183"/>
      <c r="BA164" s="185"/>
      <c r="BB164" s="131"/>
      <c r="BC164" s="142"/>
      <c r="BD164" s="121"/>
      <c r="BE164" s="51"/>
      <c r="BF164" s="178"/>
      <c r="BG164" s="33" t="s">
        <v>190</v>
      </c>
      <c r="BH164" s="32"/>
      <c r="BI164" s="126"/>
      <c r="BJ164" s="32"/>
      <c r="BK164" s="32"/>
      <c r="BL164" s="32"/>
      <c r="BM164" s="32"/>
      <c r="BN164" s="139" t="str">
        <f t="shared" si="101"/>
        <v/>
      </c>
      <c r="BO164" s="179"/>
      <c r="BP164" s="180"/>
      <c r="BQ164" s="181"/>
      <c r="BR164" s="181"/>
      <c r="BS164" s="181"/>
      <c r="BT164" s="183"/>
      <c r="BU164" s="185"/>
      <c r="BV164" s="131"/>
      <c r="BW164" s="142"/>
      <c r="BX164" s="121"/>
      <c r="BY164" s="51"/>
      <c r="BZ164" s="178"/>
      <c r="CA164" s="33" t="s">
        <v>190</v>
      </c>
      <c r="CB164" s="32"/>
      <c r="CC164" s="126"/>
      <c r="CD164" s="32"/>
      <c r="CE164" s="32"/>
      <c r="CF164" s="32"/>
      <c r="CG164" s="32"/>
      <c r="CH164" s="139" t="str">
        <f t="shared" si="88"/>
        <v/>
      </c>
      <c r="CI164" s="179"/>
      <c r="CJ164" s="180"/>
      <c r="CK164" s="181"/>
      <c r="CL164" s="181"/>
      <c r="CM164" s="181"/>
      <c r="CN164" s="183"/>
      <c r="CO164" s="185"/>
      <c r="CP164" s="131"/>
      <c r="CQ164" s="142"/>
      <c r="CR164" s="121"/>
      <c r="CS164" s="107"/>
      <c r="CT164" s="107"/>
    </row>
    <row r="165" spans="1:98" s="108" customFormat="1" x14ac:dyDescent="0.25">
      <c r="A165" s="286"/>
      <c r="B165" s="284"/>
      <c r="C165" s="298"/>
      <c r="D165" s="300"/>
      <c r="E165" s="284"/>
      <c r="F165" s="121"/>
      <c r="G165" s="286"/>
      <c r="H165" s="284"/>
      <c r="I165" s="285"/>
      <c r="J165" s="283"/>
      <c r="K165" s="320"/>
      <c r="L165" s="180"/>
      <c r="M165" s="181"/>
      <c r="N165" s="181"/>
      <c r="O165" s="181"/>
      <c r="P165" s="183"/>
      <c r="Q165" s="51"/>
      <c r="R165" s="259"/>
      <c r="S165" s="33" t="s">
        <v>223</v>
      </c>
      <c r="T165" s="32"/>
      <c r="U165" s="126"/>
      <c r="V165" s="136"/>
      <c r="W165" s="136"/>
      <c r="X165" s="136"/>
      <c r="Y165" s="136"/>
      <c r="Z165" s="127" t="str">
        <f t="shared" si="95"/>
        <v/>
      </c>
      <c r="AA165" s="179"/>
      <c r="AB165" s="180"/>
      <c r="AC165" s="181"/>
      <c r="AD165" s="181"/>
      <c r="AE165" s="181"/>
      <c r="AF165" s="183"/>
      <c r="AG165" s="280"/>
      <c r="AH165" s="131"/>
      <c r="AI165" s="142"/>
      <c r="AJ165" s="121"/>
      <c r="AK165" s="51"/>
      <c r="AL165" s="178"/>
      <c r="AM165" s="33" t="s">
        <v>223</v>
      </c>
      <c r="AN165" s="32"/>
      <c r="AO165" s="126"/>
      <c r="AP165" s="32"/>
      <c r="AQ165" s="32"/>
      <c r="AR165" s="32"/>
      <c r="AS165" s="32"/>
      <c r="AT165" s="127" t="str">
        <f t="shared" si="91"/>
        <v/>
      </c>
      <c r="AU165" s="179"/>
      <c r="AV165" s="180"/>
      <c r="AW165" s="181"/>
      <c r="AX165" s="181"/>
      <c r="AY165" s="181"/>
      <c r="AZ165" s="183"/>
      <c r="BA165" s="185"/>
      <c r="BB165" s="131"/>
      <c r="BC165" s="142"/>
      <c r="BD165" s="121"/>
      <c r="BE165" s="51"/>
      <c r="BF165" s="178"/>
      <c r="BG165" s="33" t="s">
        <v>223</v>
      </c>
      <c r="BH165" s="32"/>
      <c r="BI165" s="126"/>
      <c r="BJ165" s="32"/>
      <c r="BK165" s="32"/>
      <c r="BL165" s="32"/>
      <c r="BM165" s="32"/>
      <c r="BN165" s="139" t="str">
        <f t="shared" si="101"/>
        <v/>
      </c>
      <c r="BO165" s="179"/>
      <c r="BP165" s="180"/>
      <c r="BQ165" s="181"/>
      <c r="BR165" s="181"/>
      <c r="BS165" s="181"/>
      <c r="BT165" s="183"/>
      <c r="BU165" s="185"/>
      <c r="BV165" s="131"/>
      <c r="BW165" s="142"/>
      <c r="BX165" s="121"/>
      <c r="BY165" s="51"/>
      <c r="BZ165" s="178"/>
      <c r="CA165" s="33" t="s">
        <v>223</v>
      </c>
      <c r="CB165" s="32"/>
      <c r="CC165" s="126"/>
      <c r="CD165" s="32"/>
      <c r="CE165" s="32"/>
      <c r="CF165" s="32"/>
      <c r="CG165" s="32"/>
      <c r="CH165" s="139" t="str">
        <f t="shared" si="88"/>
        <v/>
      </c>
      <c r="CI165" s="179"/>
      <c r="CJ165" s="180"/>
      <c r="CK165" s="181"/>
      <c r="CL165" s="181"/>
      <c r="CM165" s="181"/>
      <c r="CN165" s="183"/>
      <c r="CO165" s="185"/>
      <c r="CP165" s="131"/>
      <c r="CQ165" s="142"/>
      <c r="CR165" s="121"/>
      <c r="CS165" s="107"/>
      <c r="CT165" s="107"/>
    </row>
    <row r="166" spans="1:98" s="108" customFormat="1" x14ac:dyDescent="0.25">
      <c r="A166" s="277" t="b">
        <f>IF(D166&lt;&gt;"",'Información General'!$D$12&amp;"_"&amp;1+"17")</f>
        <v>0</v>
      </c>
      <c r="B166" s="278"/>
      <c r="C166" s="302" t="b">
        <f>IF(AND(B166&lt;&gt;""),IF(AND(B166="I. Calidad Educativa"),'Ejes Rectores'!$B$6,IF(AND(B166="II. Investigación y Posgrado"),'Ejes Rectores'!$B$7,IF(AND(B166="III. Gestión y Gobierno"),'Ejes Rectores'!$B$8,IF(AND(B166="IV. Vinculación Difusión y Extensión de la Cultura"),'Ejes Rectores'!$B$9,IF(AND(B166="V. Internacionalización"),'Ejes Rectores'!$B$10,IF(AND(B166="VI. Responsabilidad Social Universitaria"),'Ejes Rectores'!$B$11)))))))</f>
        <v>0</v>
      </c>
      <c r="D166" s="303"/>
      <c r="E166" s="278"/>
      <c r="F166" s="122"/>
      <c r="G166" s="277" t="b">
        <f>IF(H166&lt;&gt;"",(18.1+"0"))</f>
        <v>0</v>
      </c>
      <c r="H166" s="278"/>
      <c r="I166" s="260"/>
      <c r="J166" s="261"/>
      <c r="K166" s="315"/>
      <c r="L166" s="188"/>
      <c r="M166" s="189"/>
      <c r="N166" s="189"/>
      <c r="O166" s="189"/>
      <c r="P166" s="191" t="str">
        <f t="shared" ref="P166" si="102">IF(AND(M166&lt;&gt;"",O166&lt;&gt;""),IF(AND(M166&gt;5, O166&gt;5),"De Atención Inmediata",IF(AND(M166&lt;6, M166&gt;0, O166&gt;5),"De Atención Periódica",IF(AND(M166&gt;5, O166&lt;6, O166&gt;0),"De Seguimiento",IF(AND(M166&lt;6, M166&gt;0, O166&lt;6, O166&gt;0),"Controlado")))),"")</f>
        <v/>
      </c>
      <c r="Q166" s="51"/>
      <c r="R166" s="258"/>
      <c r="S166" s="33" t="s">
        <v>191</v>
      </c>
      <c r="T166" s="32"/>
      <c r="U166" s="126"/>
      <c r="V166" s="136"/>
      <c r="W166" s="136"/>
      <c r="X166" s="136"/>
      <c r="Y166" s="136"/>
      <c r="Z166" s="127" t="str">
        <f t="shared" si="95"/>
        <v/>
      </c>
      <c r="AA166" s="187"/>
      <c r="AB166" s="188"/>
      <c r="AC166" s="189"/>
      <c r="AD166" s="189"/>
      <c r="AE166" s="189"/>
      <c r="AF166" s="191" t="str">
        <f t="shared" ref="AF166" si="103">IF(AND(AC166&lt;&gt;"",AE166&lt;&gt;""),IF(AND(AC166&gt;5, AE166&gt;5),"De Atención Inmediata",IF(AND(AC166&lt;6, AC166&gt;0, AE166&gt;5),"De Atención Periódica",IF(AND(AC166&gt;5, AE166&lt;6, AE166&gt;0),"De Seguimiento",IF(AND(AC166&lt;6, AC166&gt;0, AE166&lt;6, AE166&gt;0),"Controlado")))),"")</f>
        <v/>
      </c>
      <c r="AG166" s="199"/>
      <c r="AH166" s="132"/>
      <c r="AI166" s="143"/>
      <c r="AJ166" s="122"/>
      <c r="AK166" s="51"/>
      <c r="AL166" s="186"/>
      <c r="AM166" s="33" t="s">
        <v>191</v>
      </c>
      <c r="AN166" s="32"/>
      <c r="AO166" s="126"/>
      <c r="AP166" s="32"/>
      <c r="AQ166" s="32"/>
      <c r="AR166" s="32"/>
      <c r="AS166" s="32"/>
      <c r="AT166" s="127" t="str">
        <f t="shared" si="91"/>
        <v/>
      </c>
      <c r="AU166" s="187"/>
      <c r="AV166" s="188"/>
      <c r="AW166" s="189"/>
      <c r="AX166" s="189"/>
      <c r="AY166" s="189"/>
      <c r="AZ166" s="190" t="str">
        <f t="shared" ref="AZ166" si="104">IF(AND(AW166&lt;&gt;"",AY166&lt;&gt;""),IF(AND(AW166&gt;5, AY166&gt;5),"De Atención Inmediata",IF(AND(AW166&lt;6, AW166&gt;0, AY166&gt;5),"De Atención Periódica",IF(AND(AW166&gt;5, AY166&lt;6, AY166&gt;0),"De Seguimiento",IF(AND(AW166&lt;6, AW166&gt;0, AY166&lt;6, AY166&gt;0),"Controlado")))),"")</f>
        <v/>
      </c>
      <c r="BA166" s="192"/>
      <c r="BB166" s="132"/>
      <c r="BC166" s="143"/>
      <c r="BD166" s="122"/>
      <c r="BE166" s="51"/>
      <c r="BF166" s="186"/>
      <c r="BG166" s="33" t="s">
        <v>191</v>
      </c>
      <c r="BH166" s="32"/>
      <c r="BI166" s="126"/>
      <c r="BJ166" s="32"/>
      <c r="BK166" s="32"/>
      <c r="BL166" s="32"/>
      <c r="BM166" s="32"/>
      <c r="BN166" s="139" t="str">
        <f t="shared" si="101"/>
        <v/>
      </c>
      <c r="BO166" s="187"/>
      <c r="BP166" s="188"/>
      <c r="BQ166" s="189"/>
      <c r="BR166" s="189"/>
      <c r="BS166" s="189"/>
      <c r="BT166" s="190" t="str">
        <f t="shared" ref="BT166" si="105">IF(AND(BQ166&lt;&gt;"",BS166&lt;&gt;""),IF(AND(BQ166&gt;5, BS166&gt;5),"De Atención Inmediata",IF(AND(BQ166&lt;6, BQ166&gt;0, BS166&gt;5),"De Atención Periódica",IF(AND(BQ166&gt;5, BS166&lt;6, BS166&gt;0),"De Seguimiento",IF(AND(BQ166&lt;6, BQ166&gt;0, BS166&lt;6, BS166&gt;0),"Controlado")))),"")</f>
        <v/>
      </c>
      <c r="BU166" s="192"/>
      <c r="BV166" s="132"/>
      <c r="BW166" s="143"/>
      <c r="BX166" s="122"/>
      <c r="BY166" s="51"/>
      <c r="BZ166" s="186"/>
      <c r="CA166" s="33" t="s">
        <v>191</v>
      </c>
      <c r="CB166" s="32"/>
      <c r="CC166" s="126"/>
      <c r="CD166" s="32"/>
      <c r="CE166" s="32"/>
      <c r="CF166" s="32"/>
      <c r="CG166" s="32"/>
      <c r="CH166" s="139" t="str">
        <f t="shared" si="88"/>
        <v/>
      </c>
      <c r="CI166" s="187"/>
      <c r="CJ166" s="188"/>
      <c r="CK166" s="189"/>
      <c r="CL166" s="189"/>
      <c r="CM166" s="189"/>
      <c r="CN166" s="190" t="str">
        <f t="shared" ref="CN166" si="106">IF(AND(CK166&lt;&gt;"",CM166&lt;&gt;""),IF(AND(CK166&gt;5, CM166&gt;5),"De Atención Inmediata",IF(AND(CK166&lt;6, CK166&gt;0, CM166&gt;5),"De Atención Periódica",IF(AND(CK166&gt;5, CM166&lt;6, CM166&gt;0),"De Seguimiento",IF(AND(CK166&lt;6, CK166&gt;0, CM166&lt;6, CM166&gt;0),"Controlado")))),"")</f>
        <v/>
      </c>
      <c r="CO166" s="192"/>
      <c r="CP166" s="132"/>
      <c r="CQ166" s="143"/>
      <c r="CR166" s="122"/>
      <c r="CS166" s="107"/>
      <c r="CT166" s="107"/>
    </row>
    <row r="167" spans="1:98" s="108" customFormat="1" x14ac:dyDescent="0.25">
      <c r="A167" s="277"/>
      <c r="B167" s="278"/>
      <c r="C167" s="302"/>
      <c r="D167" s="303"/>
      <c r="E167" s="278"/>
      <c r="F167" s="122"/>
      <c r="G167" s="277"/>
      <c r="H167" s="278"/>
      <c r="I167" s="260"/>
      <c r="J167" s="261"/>
      <c r="K167" s="316"/>
      <c r="L167" s="188"/>
      <c r="M167" s="189"/>
      <c r="N167" s="189"/>
      <c r="O167" s="189"/>
      <c r="P167" s="191"/>
      <c r="Q167" s="51"/>
      <c r="R167" s="258"/>
      <c r="S167" s="33" t="s">
        <v>192</v>
      </c>
      <c r="T167" s="32"/>
      <c r="U167" s="126"/>
      <c r="V167" s="136"/>
      <c r="W167" s="136"/>
      <c r="X167" s="136"/>
      <c r="Y167" s="136"/>
      <c r="Z167" s="127" t="str">
        <f t="shared" si="95"/>
        <v/>
      </c>
      <c r="AA167" s="187"/>
      <c r="AB167" s="188"/>
      <c r="AC167" s="189"/>
      <c r="AD167" s="189"/>
      <c r="AE167" s="189"/>
      <c r="AF167" s="191"/>
      <c r="AG167" s="199"/>
      <c r="AH167" s="132"/>
      <c r="AI167" s="143"/>
      <c r="AJ167" s="122"/>
      <c r="AK167" s="51"/>
      <c r="AL167" s="186"/>
      <c r="AM167" s="33" t="s">
        <v>192</v>
      </c>
      <c r="AN167" s="32"/>
      <c r="AO167" s="126"/>
      <c r="AP167" s="32"/>
      <c r="AQ167" s="32"/>
      <c r="AR167" s="32"/>
      <c r="AS167" s="32"/>
      <c r="AT167" s="127" t="str">
        <f t="shared" si="91"/>
        <v/>
      </c>
      <c r="AU167" s="187"/>
      <c r="AV167" s="188"/>
      <c r="AW167" s="189"/>
      <c r="AX167" s="189"/>
      <c r="AY167" s="189"/>
      <c r="AZ167" s="191"/>
      <c r="BA167" s="193"/>
      <c r="BB167" s="132"/>
      <c r="BC167" s="143"/>
      <c r="BD167" s="122"/>
      <c r="BE167" s="51"/>
      <c r="BF167" s="186"/>
      <c r="BG167" s="33" t="s">
        <v>192</v>
      </c>
      <c r="BH167" s="32"/>
      <c r="BI167" s="126"/>
      <c r="BJ167" s="32"/>
      <c r="BK167" s="32"/>
      <c r="BL167" s="32"/>
      <c r="BM167" s="32"/>
      <c r="BN167" s="139" t="str">
        <f t="shared" si="101"/>
        <v/>
      </c>
      <c r="BO167" s="187"/>
      <c r="BP167" s="188"/>
      <c r="BQ167" s="189"/>
      <c r="BR167" s="189"/>
      <c r="BS167" s="189"/>
      <c r="BT167" s="191"/>
      <c r="BU167" s="193"/>
      <c r="BV167" s="132"/>
      <c r="BW167" s="143"/>
      <c r="BX167" s="122"/>
      <c r="BY167" s="51"/>
      <c r="BZ167" s="186"/>
      <c r="CA167" s="33" t="s">
        <v>192</v>
      </c>
      <c r="CB167" s="32"/>
      <c r="CC167" s="126"/>
      <c r="CD167" s="32"/>
      <c r="CE167" s="32"/>
      <c r="CF167" s="32"/>
      <c r="CG167" s="32"/>
      <c r="CH167" s="139" t="str">
        <f t="shared" si="88"/>
        <v/>
      </c>
      <c r="CI167" s="187"/>
      <c r="CJ167" s="188"/>
      <c r="CK167" s="189"/>
      <c r="CL167" s="189"/>
      <c r="CM167" s="189"/>
      <c r="CN167" s="191"/>
      <c r="CO167" s="193"/>
      <c r="CP167" s="132"/>
      <c r="CQ167" s="143"/>
      <c r="CR167" s="122"/>
      <c r="CS167" s="107"/>
      <c r="CT167" s="107"/>
    </row>
    <row r="168" spans="1:98" s="108" customFormat="1" x14ac:dyDescent="0.25">
      <c r="A168" s="277"/>
      <c r="B168" s="278"/>
      <c r="C168" s="302"/>
      <c r="D168" s="303"/>
      <c r="E168" s="278"/>
      <c r="F168" s="122"/>
      <c r="G168" s="277"/>
      <c r="H168" s="278"/>
      <c r="I168" s="260"/>
      <c r="J168" s="261"/>
      <c r="K168" s="316"/>
      <c r="L168" s="188"/>
      <c r="M168" s="189"/>
      <c r="N168" s="189"/>
      <c r="O168" s="189"/>
      <c r="P168" s="191"/>
      <c r="Q168" s="51"/>
      <c r="R168" s="258"/>
      <c r="S168" s="33" t="s">
        <v>224</v>
      </c>
      <c r="T168" s="32"/>
      <c r="U168" s="126"/>
      <c r="V168" s="136"/>
      <c r="W168" s="136"/>
      <c r="X168" s="136"/>
      <c r="Y168" s="136"/>
      <c r="Z168" s="127" t="str">
        <f t="shared" si="95"/>
        <v/>
      </c>
      <c r="AA168" s="187"/>
      <c r="AB168" s="188"/>
      <c r="AC168" s="189"/>
      <c r="AD168" s="189"/>
      <c r="AE168" s="189"/>
      <c r="AF168" s="191"/>
      <c r="AG168" s="199"/>
      <c r="AH168" s="132"/>
      <c r="AI168" s="143"/>
      <c r="AJ168" s="122"/>
      <c r="AK168" s="51"/>
      <c r="AL168" s="186"/>
      <c r="AM168" s="33" t="s">
        <v>224</v>
      </c>
      <c r="AN168" s="32"/>
      <c r="AO168" s="126"/>
      <c r="AP168" s="32"/>
      <c r="AQ168" s="32"/>
      <c r="AR168" s="32"/>
      <c r="AS168" s="32"/>
      <c r="AT168" s="127" t="str">
        <f t="shared" si="91"/>
        <v/>
      </c>
      <c r="AU168" s="187"/>
      <c r="AV168" s="188"/>
      <c r="AW168" s="189"/>
      <c r="AX168" s="189"/>
      <c r="AY168" s="189"/>
      <c r="AZ168" s="191"/>
      <c r="BA168" s="193"/>
      <c r="BB168" s="132"/>
      <c r="BC168" s="143"/>
      <c r="BD168" s="122"/>
      <c r="BE168" s="51"/>
      <c r="BF168" s="186"/>
      <c r="BG168" s="33" t="s">
        <v>224</v>
      </c>
      <c r="BH168" s="32"/>
      <c r="BI168" s="126"/>
      <c r="BJ168" s="32"/>
      <c r="BK168" s="32"/>
      <c r="BL168" s="32"/>
      <c r="BM168" s="32"/>
      <c r="BN168" s="139" t="str">
        <f t="shared" si="101"/>
        <v/>
      </c>
      <c r="BO168" s="187"/>
      <c r="BP168" s="188"/>
      <c r="BQ168" s="189"/>
      <c r="BR168" s="189"/>
      <c r="BS168" s="189"/>
      <c r="BT168" s="191"/>
      <c r="BU168" s="193"/>
      <c r="BV168" s="132"/>
      <c r="BW168" s="143"/>
      <c r="BX168" s="122"/>
      <c r="BY168" s="51"/>
      <c r="BZ168" s="186"/>
      <c r="CA168" s="33" t="s">
        <v>224</v>
      </c>
      <c r="CB168" s="32"/>
      <c r="CC168" s="126"/>
      <c r="CD168" s="32"/>
      <c r="CE168" s="32"/>
      <c r="CF168" s="32"/>
      <c r="CG168" s="32"/>
      <c r="CH168" s="139" t="str">
        <f t="shared" si="88"/>
        <v/>
      </c>
      <c r="CI168" s="187"/>
      <c r="CJ168" s="188"/>
      <c r="CK168" s="189"/>
      <c r="CL168" s="189"/>
      <c r="CM168" s="189"/>
      <c r="CN168" s="191"/>
      <c r="CO168" s="193"/>
      <c r="CP168" s="132"/>
      <c r="CQ168" s="143"/>
      <c r="CR168" s="122"/>
      <c r="CS168" s="107"/>
      <c r="CT168" s="107"/>
    </row>
    <row r="169" spans="1:98" s="108" customFormat="1" x14ac:dyDescent="0.25">
      <c r="A169" s="277"/>
      <c r="B169" s="278"/>
      <c r="C169" s="302"/>
      <c r="D169" s="303"/>
      <c r="E169" s="278"/>
      <c r="F169" s="122"/>
      <c r="G169" s="277" t="b">
        <f>IF(H169&lt;&gt;"",(18.1+".1"))</f>
        <v>0</v>
      </c>
      <c r="H169" s="278"/>
      <c r="I169" s="260"/>
      <c r="J169" s="261"/>
      <c r="K169" s="316"/>
      <c r="L169" s="188"/>
      <c r="M169" s="189"/>
      <c r="N169" s="189"/>
      <c r="O169" s="189"/>
      <c r="P169" s="191"/>
      <c r="Q169" s="51"/>
      <c r="R169" s="258"/>
      <c r="S169" s="33" t="s">
        <v>193</v>
      </c>
      <c r="T169" s="32"/>
      <c r="U169" s="126"/>
      <c r="V169" s="136"/>
      <c r="W169" s="136"/>
      <c r="X169" s="136"/>
      <c r="Y169" s="136"/>
      <c r="Z169" s="127" t="str">
        <f t="shared" si="95"/>
        <v/>
      </c>
      <c r="AA169" s="187"/>
      <c r="AB169" s="188"/>
      <c r="AC169" s="189"/>
      <c r="AD169" s="189"/>
      <c r="AE169" s="189"/>
      <c r="AF169" s="191"/>
      <c r="AG169" s="199"/>
      <c r="AH169" s="132"/>
      <c r="AI169" s="143"/>
      <c r="AJ169" s="122"/>
      <c r="AK169" s="51"/>
      <c r="AL169" s="186"/>
      <c r="AM169" s="33" t="s">
        <v>193</v>
      </c>
      <c r="AN169" s="32"/>
      <c r="AO169" s="126"/>
      <c r="AP169" s="32"/>
      <c r="AQ169" s="32"/>
      <c r="AR169" s="32"/>
      <c r="AS169" s="32"/>
      <c r="AT169" s="127" t="str">
        <f t="shared" si="91"/>
        <v/>
      </c>
      <c r="AU169" s="187"/>
      <c r="AV169" s="188"/>
      <c r="AW169" s="189"/>
      <c r="AX169" s="189"/>
      <c r="AY169" s="189"/>
      <c r="AZ169" s="191"/>
      <c r="BA169" s="192"/>
      <c r="BB169" s="132"/>
      <c r="BC169" s="143"/>
      <c r="BD169" s="122"/>
      <c r="BE169" s="51"/>
      <c r="BF169" s="186"/>
      <c r="BG169" s="33" t="s">
        <v>193</v>
      </c>
      <c r="BH169" s="32"/>
      <c r="BI169" s="126"/>
      <c r="BJ169" s="32"/>
      <c r="BK169" s="32"/>
      <c r="BL169" s="32"/>
      <c r="BM169" s="32"/>
      <c r="BN169" s="139" t="str">
        <f t="shared" si="101"/>
        <v/>
      </c>
      <c r="BO169" s="187"/>
      <c r="BP169" s="188"/>
      <c r="BQ169" s="189"/>
      <c r="BR169" s="189"/>
      <c r="BS169" s="189"/>
      <c r="BT169" s="191"/>
      <c r="BU169" s="192"/>
      <c r="BV169" s="132"/>
      <c r="BW169" s="143"/>
      <c r="BX169" s="122"/>
      <c r="BY169" s="51"/>
      <c r="BZ169" s="186"/>
      <c r="CA169" s="33" t="s">
        <v>193</v>
      </c>
      <c r="CB169" s="32"/>
      <c r="CC169" s="126"/>
      <c r="CD169" s="32"/>
      <c r="CE169" s="32"/>
      <c r="CF169" s="32"/>
      <c r="CG169" s="32"/>
      <c r="CH169" s="139" t="str">
        <f t="shared" si="88"/>
        <v/>
      </c>
      <c r="CI169" s="187"/>
      <c r="CJ169" s="188"/>
      <c r="CK169" s="189"/>
      <c r="CL169" s="189"/>
      <c r="CM169" s="189"/>
      <c r="CN169" s="191"/>
      <c r="CO169" s="192"/>
      <c r="CP169" s="132"/>
      <c r="CQ169" s="143"/>
      <c r="CR169" s="122"/>
      <c r="CS169" s="107"/>
      <c r="CT169" s="107"/>
    </row>
    <row r="170" spans="1:98" s="108" customFormat="1" x14ac:dyDescent="0.25">
      <c r="A170" s="277"/>
      <c r="B170" s="278"/>
      <c r="C170" s="302"/>
      <c r="D170" s="303"/>
      <c r="E170" s="278"/>
      <c r="F170" s="122"/>
      <c r="G170" s="277"/>
      <c r="H170" s="278"/>
      <c r="I170" s="260"/>
      <c r="J170" s="261"/>
      <c r="K170" s="316"/>
      <c r="L170" s="188"/>
      <c r="M170" s="189"/>
      <c r="N170" s="189"/>
      <c r="O170" s="189"/>
      <c r="P170" s="191"/>
      <c r="Q170" s="51"/>
      <c r="R170" s="258"/>
      <c r="S170" s="33" t="s">
        <v>194</v>
      </c>
      <c r="T170" s="32"/>
      <c r="U170" s="126"/>
      <c r="V170" s="136"/>
      <c r="W170" s="136"/>
      <c r="X170" s="136"/>
      <c r="Y170" s="136"/>
      <c r="Z170" s="127" t="str">
        <f t="shared" si="95"/>
        <v/>
      </c>
      <c r="AA170" s="187"/>
      <c r="AB170" s="188"/>
      <c r="AC170" s="189"/>
      <c r="AD170" s="189"/>
      <c r="AE170" s="189"/>
      <c r="AF170" s="191"/>
      <c r="AG170" s="199"/>
      <c r="AH170" s="132"/>
      <c r="AI170" s="143"/>
      <c r="AJ170" s="122"/>
      <c r="AK170" s="51"/>
      <c r="AL170" s="186"/>
      <c r="AM170" s="33" t="s">
        <v>194</v>
      </c>
      <c r="AN170" s="32"/>
      <c r="AO170" s="126"/>
      <c r="AP170" s="32"/>
      <c r="AQ170" s="32"/>
      <c r="AR170" s="32"/>
      <c r="AS170" s="32"/>
      <c r="AT170" s="127" t="str">
        <f t="shared" si="91"/>
        <v/>
      </c>
      <c r="AU170" s="187"/>
      <c r="AV170" s="188"/>
      <c r="AW170" s="189"/>
      <c r="AX170" s="189"/>
      <c r="AY170" s="189"/>
      <c r="AZ170" s="191"/>
      <c r="BA170" s="193"/>
      <c r="BB170" s="132"/>
      <c r="BC170" s="143"/>
      <c r="BD170" s="122"/>
      <c r="BE170" s="51"/>
      <c r="BF170" s="186"/>
      <c r="BG170" s="33" t="s">
        <v>194</v>
      </c>
      <c r="BH170" s="32"/>
      <c r="BI170" s="126"/>
      <c r="BJ170" s="32"/>
      <c r="BK170" s="32"/>
      <c r="BL170" s="32"/>
      <c r="BM170" s="32"/>
      <c r="BN170" s="139" t="str">
        <f t="shared" si="101"/>
        <v/>
      </c>
      <c r="BO170" s="187"/>
      <c r="BP170" s="188"/>
      <c r="BQ170" s="189"/>
      <c r="BR170" s="189"/>
      <c r="BS170" s="189"/>
      <c r="BT170" s="191"/>
      <c r="BU170" s="193"/>
      <c r="BV170" s="132"/>
      <c r="BW170" s="143"/>
      <c r="BX170" s="122"/>
      <c r="BY170" s="51"/>
      <c r="BZ170" s="186"/>
      <c r="CA170" s="33" t="s">
        <v>194</v>
      </c>
      <c r="CB170" s="32"/>
      <c r="CC170" s="126"/>
      <c r="CD170" s="32"/>
      <c r="CE170" s="32"/>
      <c r="CF170" s="32"/>
      <c r="CG170" s="32"/>
      <c r="CH170" s="139" t="str">
        <f t="shared" si="88"/>
        <v/>
      </c>
      <c r="CI170" s="187"/>
      <c r="CJ170" s="188"/>
      <c r="CK170" s="189"/>
      <c r="CL170" s="189"/>
      <c r="CM170" s="189"/>
      <c r="CN170" s="191"/>
      <c r="CO170" s="193"/>
      <c r="CP170" s="132"/>
      <c r="CQ170" s="143"/>
      <c r="CR170" s="122"/>
      <c r="CS170" s="107"/>
      <c r="CT170" s="107"/>
    </row>
    <row r="171" spans="1:98" s="108" customFormat="1" x14ac:dyDescent="0.25">
      <c r="A171" s="277"/>
      <c r="B171" s="278"/>
      <c r="C171" s="302"/>
      <c r="D171" s="303"/>
      <c r="E171" s="278"/>
      <c r="F171" s="122"/>
      <c r="G171" s="277"/>
      <c r="H171" s="278"/>
      <c r="I171" s="260"/>
      <c r="J171" s="261"/>
      <c r="K171" s="316"/>
      <c r="L171" s="188"/>
      <c r="M171" s="189"/>
      <c r="N171" s="189"/>
      <c r="O171" s="189"/>
      <c r="P171" s="191"/>
      <c r="Q171" s="51"/>
      <c r="R171" s="258"/>
      <c r="S171" s="33" t="s">
        <v>225</v>
      </c>
      <c r="T171" s="32"/>
      <c r="U171" s="126"/>
      <c r="V171" s="136"/>
      <c r="W171" s="136"/>
      <c r="X171" s="136"/>
      <c r="Y171" s="136"/>
      <c r="Z171" s="127" t="str">
        <f t="shared" si="95"/>
        <v/>
      </c>
      <c r="AA171" s="187"/>
      <c r="AB171" s="188"/>
      <c r="AC171" s="189"/>
      <c r="AD171" s="189"/>
      <c r="AE171" s="189"/>
      <c r="AF171" s="191"/>
      <c r="AG171" s="199"/>
      <c r="AH171" s="132"/>
      <c r="AI171" s="143"/>
      <c r="AJ171" s="122"/>
      <c r="AK171" s="51"/>
      <c r="AL171" s="186"/>
      <c r="AM171" s="33" t="s">
        <v>225</v>
      </c>
      <c r="AN171" s="32"/>
      <c r="AO171" s="126"/>
      <c r="AP171" s="32"/>
      <c r="AQ171" s="32"/>
      <c r="AR171" s="32"/>
      <c r="AS171" s="32"/>
      <c r="AT171" s="127" t="str">
        <f t="shared" si="91"/>
        <v/>
      </c>
      <c r="AU171" s="187"/>
      <c r="AV171" s="188"/>
      <c r="AW171" s="189"/>
      <c r="AX171" s="189"/>
      <c r="AY171" s="189"/>
      <c r="AZ171" s="191"/>
      <c r="BA171" s="193"/>
      <c r="BB171" s="132"/>
      <c r="BC171" s="143"/>
      <c r="BD171" s="122"/>
      <c r="BE171" s="51"/>
      <c r="BF171" s="186"/>
      <c r="BG171" s="33" t="s">
        <v>225</v>
      </c>
      <c r="BH171" s="32"/>
      <c r="BI171" s="126"/>
      <c r="BJ171" s="32"/>
      <c r="BK171" s="32"/>
      <c r="BL171" s="32"/>
      <c r="BM171" s="32"/>
      <c r="BN171" s="139" t="str">
        <f t="shared" si="101"/>
        <v/>
      </c>
      <c r="BO171" s="187"/>
      <c r="BP171" s="188"/>
      <c r="BQ171" s="189"/>
      <c r="BR171" s="189"/>
      <c r="BS171" s="189"/>
      <c r="BT171" s="191"/>
      <c r="BU171" s="193"/>
      <c r="BV171" s="132"/>
      <c r="BW171" s="143"/>
      <c r="BX171" s="122"/>
      <c r="BY171" s="51"/>
      <c r="BZ171" s="186"/>
      <c r="CA171" s="33" t="s">
        <v>225</v>
      </c>
      <c r="CB171" s="32"/>
      <c r="CC171" s="126"/>
      <c r="CD171" s="32"/>
      <c r="CE171" s="32"/>
      <c r="CF171" s="32"/>
      <c r="CG171" s="32"/>
      <c r="CH171" s="139" t="str">
        <f t="shared" si="88"/>
        <v/>
      </c>
      <c r="CI171" s="187"/>
      <c r="CJ171" s="188"/>
      <c r="CK171" s="189"/>
      <c r="CL171" s="189"/>
      <c r="CM171" s="189"/>
      <c r="CN171" s="191"/>
      <c r="CO171" s="193"/>
      <c r="CP171" s="132"/>
      <c r="CQ171" s="143"/>
      <c r="CR171" s="122"/>
      <c r="CS171" s="107"/>
      <c r="CT171" s="107"/>
    </row>
    <row r="172" spans="1:98" s="108" customFormat="1" x14ac:dyDescent="0.25">
      <c r="A172" s="277"/>
      <c r="B172" s="278"/>
      <c r="C172" s="302"/>
      <c r="D172" s="303"/>
      <c r="E172" s="278"/>
      <c r="F172" s="122"/>
      <c r="G172" s="277" t="b">
        <f>IF(H172&lt;&gt;"",(18.1+".2"))</f>
        <v>0</v>
      </c>
      <c r="H172" s="278"/>
      <c r="I172" s="260"/>
      <c r="J172" s="261"/>
      <c r="K172" s="316"/>
      <c r="L172" s="188"/>
      <c r="M172" s="189"/>
      <c r="N172" s="189"/>
      <c r="O172" s="189"/>
      <c r="P172" s="191"/>
      <c r="Q172" s="51"/>
      <c r="R172" s="258"/>
      <c r="S172" s="33" t="s">
        <v>195</v>
      </c>
      <c r="T172" s="32"/>
      <c r="U172" s="126"/>
      <c r="V172" s="136"/>
      <c r="W172" s="136"/>
      <c r="X172" s="136"/>
      <c r="Y172" s="136"/>
      <c r="Z172" s="127" t="str">
        <f t="shared" si="95"/>
        <v/>
      </c>
      <c r="AA172" s="187"/>
      <c r="AB172" s="188"/>
      <c r="AC172" s="189"/>
      <c r="AD172" s="189"/>
      <c r="AE172" s="189"/>
      <c r="AF172" s="191"/>
      <c r="AG172" s="199"/>
      <c r="AH172" s="133"/>
      <c r="AI172" s="143"/>
      <c r="AJ172" s="122"/>
      <c r="AK172" s="51"/>
      <c r="AL172" s="186"/>
      <c r="AM172" s="33" t="s">
        <v>195</v>
      </c>
      <c r="AN172" s="32"/>
      <c r="AO172" s="126"/>
      <c r="AP172" s="32"/>
      <c r="AQ172" s="32"/>
      <c r="AR172" s="32"/>
      <c r="AS172" s="32"/>
      <c r="AT172" s="127" t="str">
        <f t="shared" si="91"/>
        <v/>
      </c>
      <c r="AU172" s="187"/>
      <c r="AV172" s="188"/>
      <c r="AW172" s="189"/>
      <c r="AX172" s="189"/>
      <c r="AY172" s="189"/>
      <c r="AZ172" s="191"/>
      <c r="BA172" s="192"/>
      <c r="BB172" s="133"/>
      <c r="BC172" s="143"/>
      <c r="BD172" s="122"/>
      <c r="BE172" s="51"/>
      <c r="BF172" s="186"/>
      <c r="BG172" s="33" t="s">
        <v>195</v>
      </c>
      <c r="BH172" s="32"/>
      <c r="BI172" s="126"/>
      <c r="BJ172" s="32"/>
      <c r="BK172" s="32"/>
      <c r="BL172" s="32"/>
      <c r="BM172" s="32"/>
      <c r="BN172" s="139" t="str">
        <f t="shared" si="101"/>
        <v/>
      </c>
      <c r="BO172" s="187"/>
      <c r="BP172" s="188"/>
      <c r="BQ172" s="189"/>
      <c r="BR172" s="189"/>
      <c r="BS172" s="189"/>
      <c r="BT172" s="191"/>
      <c r="BU172" s="192"/>
      <c r="BV172" s="133"/>
      <c r="BW172" s="143"/>
      <c r="BX172" s="122"/>
      <c r="BY172" s="51"/>
      <c r="BZ172" s="186"/>
      <c r="CA172" s="33" t="s">
        <v>195</v>
      </c>
      <c r="CB172" s="32"/>
      <c r="CC172" s="126"/>
      <c r="CD172" s="32"/>
      <c r="CE172" s="32"/>
      <c r="CF172" s="32"/>
      <c r="CG172" s="32"/>
      <c r="CH172" s="139" t="str">
        <f t="shared" si="88"/>
        <v/>
      </c>
      <c r="CI172" s="187"/>
      <c r="CJ172" s="188"/>
      <c r="CK172" s="189"/>
      <c r="CL172" s="189"/>
      <c r="CM172" s="189"/>
      <c r="CN172" s="191"/>
      <c r="CO172" s="192"/>
      <c r="CP172" s="133"/>
      <c r="CQ172" s="143"/>
      <c r="CR172" s="122"/>
      <c r="CS172" s="107"/>
      <c r="CT172" s="107"/>
    </row>
    <row r="173" spans="1:98" s="108" customFormat="1" x14ac:dyDescent="0.25">
      <c r="A173" s="277"/>
      <c r="B173" s="278"/>
      <c r="C173" s="302"/>
      <c r="D173" s="303"/>
      <c r="E173" s="278"/>
      <c r="F173" s="122"/>
      <c r="G173" s="277"/>
      <c r="H173" s="278"/>
      <c r="I173" s="260"/>
      <c r="J173" s="261"/>
      <c r="K173" s="316"/>
      <c r="L173" s="188"/>
      <c r="M173" s="189"/>
      <c r="N173" s="189"/>
      <c r="O173" s="189"/>
      <c r="P173" s="191"/>
      <c r="Q173" s="51"/>
      <c r="R173" s="258"/>
      <c r="S173" s="33" t="s">
        <v>196</v>
      </c>
      <c r="T173" s="32"/>
      <c r="U173" s="126"/>
      <c r="V173" s="136"/>
      <c r="W173" s="136"/>
      <c r="X173" s="136"/>
      <c r="Y173" s="136"/>
      <c r="Z173" s="127" t="str">
        <f t="shared" si="95"/>
        <v/>
      </c>
      <c r="AA173" s="187"/>
      <c r="AB173" s="188"/>
      <c r="AC173" s="189"/>
      <c r="AD173" s="189"/>
      <c r="AE173" s="189"/>
      <c r="AF173" s="191"/>
      <c r="AG173" s="199"/>
      <c r="AH173" s="133"/>
      <c r="AI173" s="143"/>
      <c r="AJ173" s="122"/>
      <c r="AK173" s="51"/>
      <c r="AL173" s="186"/>
      <c r="AM173" s="33" t="s">
        <v>196</v>
      </c>
      <c r="AN173" s="32"/>
      <c r="AO173" s="126"/>
      <c r="AP173" s="32"/>
      <c r="AQ173" s="32"/>
      <c r="AR173" s="32"/>
      <c r="AS173" s="32"/>
      <c r="AT173" s="127" t="str">
        <f t="shared" si="91"/>
        <v/>
      </c>
      <c r="AU173" s="187"/>
      <c r="AV173" s="188"/>
      <c r="AW173" s="189"/>
      <c r="AX173" s="189"/>
      <c r="AY173" s="189"/>
      <c r="AZ173" s="191"/>
      <c r="BA173" s="193"/>
      <c r="BB173" s="133"/>
      <c r="BC173" s="143"/>
      <c r="BD173" s="122"/>
      <c r="BE173" s="51"/>
      <c r="BF173" s="186"/>
      <c r="BG173" s="33" t="s">
        <v>196</v>
      </c>
      <c r="BH173" s="32"/>
      <c r="BI173" s="126"/>
      <c r="BJ173" s="32"/>
      <c r="BK173" s="32"/>
      <c r="BL173" s="32"/>
      <c r="BM173" s="32"/>
      <c r="BN173" s="139" t="str">
        <f t="shared" si="101"/>
        <v/>
      </c>
      <c r="BO173" s="187"/>
      <c r="BP173" s="188"/>
      <c r="BQ173" s="189"/>
      <c r="BR173" s="189"/>
      <c r="BS173" s="189"/>
      <c r="BT173" s="191"/>
      <c r="BU173" s="193"/>
      <c r="BV173" s="133"/>
      <c r="BW173" s="143"/>
      <c r="BX173" s="122"/>
      <c r="BY173" s="51"/>
      <c r="BZ173" s="186"/>
      <c r="CA173" s="33" t="s">
        <v>196</v>
      </c>
      <c r="CB173" s="32"/>
      <c r="CC173" s="126"/>
      <c r="CD173" s="32"/>
      <c r="CE173" s="32"/>
      <c r="CF173" s="32"/>
      <c r="CG173" s="32"/>
      <c r="CH173" s="139" t="str">
        <f t="shared" si="88"/>
        <v/>
      </c>
      <c r="CI173" s="187"/>
      <c r="CJ173" s="188"/>
      <c r="CK173" s="189"/>
      <c r="CL173" s="189"/>
      <c r="CM173" s="189"/>
      <c r="CN173" s="191"/>
      <c r="CO173" s="193"/>
      <c r="CP173" s="133"/>
      <c r="CQ173" s="143"/>
      <c r="CR173" s="122"/>
      <c r="CS173" s="107"/>
      <c r="CT173" s="107"/>
    </row>
    <row r="174" spans="1:98" s="108" customFormat="1" x14ac:dyDescent="0.25">
      <c r="A174" s="277"/>
      <c r="B174" s="278"/>
      <c r="C174" s="302"/>
      <c r="D174" s="303"/>
      <c r="E174" s="278"/>
      <c r="F174" s="122"/>
      <c r="G174" s="277"/>
      <c r="H174" s="278"/>
      <c r="I174" s="260"/>
      <c r="J174" s="261"/>
      <c r="K174" s="317"/>
      <c r="L174" s="188"/>
      <c r="M174" s="189"/>
      <c r="N174" s="189"/>
      <c r="O174" s="189"/>
      <c r="P174" s="191"/>
      <c r="Q174" s="51"/>
      <c r="R174" s="258"/>
      <c r="S174" s="33" t="s">
        <v>226</v>
      </c>
      <c r="T174" s="32"/>
      <c r="U174" s="126"/>
      <c r="V174" s="136"/>
      <c r="W174" s="136"/>
      <c r="X174" s="136"/>
      <c r="Y174" s="136"/>
      <c r="Z174" s="127" t="str">
        <f t="shared" si="95"/>
        <v/>
      </c>
      <c r="AA174" s="187"/>
      <c r="AB174" s="188"/>
      <c r="AC174" s="189"/>
      <c r="AD174" s="189"/>
      <c r="AE174" s="189"/>
      <c r="AF174" s="191"/>
      <c r="AG174" s="199"/>
      <c r="AH174" s="133"/>
      <c r="AI174" s="143"/>
      <c r="AJ174" s="122"/>
      <c r="AK174" s="51"/>
      <c r="AL174" s="186"/>
      <c r="AM174" s="33" t="s">
        <v>226</v>
      </c>
      <c r="AN174" s="32"/>
      <c r="AO174" s="126"/>
      <c r="AP174" s="32"/>
      <c r="AQ174" s="32"/>
      <c r="AR174" s="32"/>
      <c r="AS174" s="32"/>
      <c r="AT174" s="127" t="str">
        <f t="shared" si="91"/>
        <v/>
      </c>
      <c r="AU174" s="187"/>
      <c r="AV174" s="188"/>
      <c r="AW174" s="189"/>
      <c r="AX174" s="189"/>
      <c r="AY174" s="189"/>
      <c r="AZ174" s="191"/>
      <c r="BA174" s="193"/>
      <c r="BB174" s="133"/>
      <c r="BC174" s="143"/>
      <c r="BD174" s="122"/>
      <c r="BE174" s="51"/>
      <c r="BF174" s="186"/>
      <c r="BG174" s="33" t="s">
        <v>226</v>
      </c>
      <c r="BH174" s="32"/>
      <c r="BI174" s="126"/>
      <c r="BJ174" s="32"/>
      <c r="BK174" s="32"/>
      <c r="BL174" s="32"/>
      <c r="BM174" s="32"/>
      <c r="BN174" s="139" t="str">
        <f t="shared" si="101"/>
        <v/>
      </c>
      <c r="BO174" s="187"/>
      <c r="BP174" s="188"/>
      <c r="BQ174" s="189"/>
      <c r="BR174" s="189"/>
      <c r="BS174" s="189"/>
      <c r="BT174" s="191"/>
      <c r="BU174" s="193"/>
      <c r="BV174" s="133"/>
      <c r="BW174" s="143"/>
      <c r="BX174" s="122"/>
      <c r="BY174" s="51"/>
      <c r="BZ174" s="186"/>
      <c r="CA174" s="33" t="s">
        <v>226</v>
      </c>
      <c r="CB174" s="32"/>
      <c r="CC174" s="126"/>
      <c r="CD174" s="32"/>
      <c r="CE174" s="32"/>
      <c r="CF174" s="32"/>
      <c r="CG174" s="32"/>
      <c r="CH174" s="139" t="str">
        <f t="shared" si="88"/>
        <v/>
      </c>
      <c r="CI174" s="187"/>
      <c r="CJ174" s="188"/>
      <c r="CK174" s="189"/>
      <c r="CL174" s="189"/>
      <c r="CM174" s="189"/>
      <c r="CN174" s="191"/>
      <c r="CO174" s="193"/>
      <c r="CP174" s="133"/>
      <c r="CQ174" s="143"/>
      <c r="CR174" s="122"/>
      <c r="CS174" s="107"/>
      <c r="CT174" s="107"/>
    </row>
    <row r="175" spans="1:98" s="108" customFormat="1" x14ac:dyDescent="0.25">
      <c r="A175" s="286" t="b">
        <f>IF(D175&lt;&gt;"",'Información General'!$D$12&amp;"_"&amp;1+"18")</f>
        <v>0</v>
      </c>
      <c r="B175" s="284"/>
      <c r="C175" s="298" t="b">
        <f>IF(AND(B175&lt;&gt;""),IF(AND(B175="I. Calidad Educativa"),'Ejes Rectores'!$B$6,IF(AND(B175="II. Investigación y Posgrado"),'Ejes Rectores'!$B$7,IF(AND(B175="III. Gestión y Gobierno"),'Ejes Rectores'!$B$8,IF(AND(B175="IV. Vinculación Difusión y Extensión de la Cultura"),'Ejes Rectores'!$B$9,IF(AND(B175="V. Internacionalización"),'Ejes Rectores'!$B$10,IF(AND(B175="VI. Responsabilidad Social Universitaria"),'Ejes Rectores'!$B$11)))))))</f>
        <v>0</v>
      </c>
      <c r="D175" s="300"/>
      <c r="E175" s="284"/>
      <c r="F175" s="121"/>
      <c r="G175" s="286" t="b">
        <f>IF(H175&lt;&gt;"",(19.1+"0"))</f>
        <v>0</v>
      </c>
      <c r="H175" s="284"/>
      <c r="I175" s="285"/>
      <c r="J175" s="283"/>
      <c r="K175" s="318"/>
      <c r="L175" s="180"/>
      <c r="M175" s="181"/>
      <c r="N175" s="181"/>
      <c r="O175" s="181"/>
      <c r="P175" s="183" t="str">
        <f t="shared" ref="P175" si="107">IF(AND(M175&lt;&gt;"",O175&lt;&gt;""),IF(AND(M175&gt;5, O175&gt;5),"De Atención Inmediata",IF(AND(M175&lt;6, M175&gt;0, O175&gt;5),"De Atención Periódica",IF(AND(M175&gt;5, O175&lt;6, O175&gt;0),"De Seguimiento",IF(AND(M175&lt;6, M175&gt;0, O175&lt;6, O175&gt;0),"Controlado")))),"")</f>
        <v/>
      </c>
      <c r="Q175" s="51"/>
      <c r="R175" s="259"/>
      <c r="S175" s="33" t="s">
        <v>197</v>
      </c>
      <c r="T175" s="32"/>
      <c r="U175" s="126"/>
      <c r="V175" s="136"/>
      <c r="W175" s="136"/>
      <c r="X175" s="136"/>
      <c r="Y175" s="136"/>
      <c r="Z175" s="127" t="str">
        <f t="shared" ref="Z175:Z192" si="108">IF($T175&lt;&gt;"",IF(AND(V175="SI",W175="SI",X175="SI",Y175="SI"),"Suficiente",IF(OR(V175="NO",W175="NO",X175="NO",Y175="NO"),"Deficiente",IF(OR(V175="",W175="",X175="",Y175=""),"Falta Valorar el Control",""))),"")</f>
        <v/>
      </c>
      <c r="AA175" s="179"/>
      <c r="AB175" s="180"/>
      <c r="AC175" s="181"/>
      <c r="AD175" s="181"/>
      <c r="AE175" s="181"/>
      <c r="AF175" s="183" t="str">
        <f t="shared" ref="AF175" si="109">IF(AND(AC175&lt;&gt;"",AE175&lt;&gt;""),IF(AND(AC175&gt;5, AE175&gt;5),"De Atención Inmediata",IF(AND(AC175&lt;6, AC175&gt;0, AE175&gt;5),"De Atención Periódica",IF(AND(AC175&gt;5, AE175&lt;6, AE175&gt;0),"De Seguimiento",IF(AND(AC175&lt;6, AC175&gt;0, AE175&lt;6, AE175&gt;0),"Controlado")))),"")</f>
        <v/>
      </c>
      <c r="AG175" s="280"/>
      <c r="AH175" s="131"/>
      <c r="AI175" s="142"/>
      <c r="AJ175" s="121"/>
      <c r="AK175" s="51"/>
      <c r="AL175" s="178"/>
      <c r="AM175" s="33" t="s">
        <v>197</v>
      </c>
      <c r="AN175" s="32"/>
      <c r="AO175" s="126"/>
      <c r="AP175" s="32"/>
      <c r="AQ175" s="32"/>
      <c r="AR175" s="32"/>
      <c r="AS175" s="32"/>
      <c r="AT175" s="127" t="str">
        <f t="shared" si="91"/>
        <v/>
      </c>
      <c r="AU175" s="179"/>
      <c r="AV175" s="180"/>
      <c r="AW175" s="181"/>
      <c r="AX175" s="181"/>
      <c r="AY175" s="181"/>
      <c r="AZ175" s="182" t="str">
        <f t="shared" ref="AZ175" si="110">IF(AND(AW175&lt;&gt;"",AY175&lt;&gt;""),IF(AND(AW175&gt;5, AY175&gt;5),"De Atención Inmediata",IF(AND(AW175&lt;6, AW175&gt;0, AY175&gt;5),"De Atención Periódica",IF(AND(AW175&gt;5, AY175&lt;6, AY175&gt;0),"De Seguimiento",IF(AND(AW175&lt;6, AW175&gt;0, AY175&lt;6, AY175&gt;0),"Controlado")))),"")</f>
        <v/>
      </c>
      <c r="BA175" s="184"/>
      <c r="BB175" s="131"/>
      <c r="BC175" s="142"/>
      <c r="BD175" s="121"/>
      <c r="BE175" s="51"/>
      <c r="BF175" s="178"/>
      <c r="BG175" s="33" t="s">
        <v>197</v>
      </c>
      <c r="BH175" s="32"/>
      <c r="BI175" s="126"/>
      <c r="BJ175" s="32"/>
      <c r="BK175" s="32"/>
      <c r="BL175" s="32"/>
      <c r="BM175" s="32"/>
      <c r="BN175" s="139" t="str">
        <f t="shared" si="101"/>
        <v/>
      </c>
      <c r="BO175" s="179"/>
      <c r="BP175" s="180"/>
      <c r="BQ175" s="181"/>
      <c r="BR175" s="181"/>
      <c r="BS175" s="181"/>
      <c r="BT175" s="182" t="str">
        <f t="shared" ref="BT175" si="111">IF(AND(BQ175&lt;&gt;"",BS175&lt;&gt;""),IF(AND(BQ175&gt;5, BS175&gt;5),"De Atención Inmediata",IF(AND(BQ175&lt;6, BQ175&gt;0, BS175&gt;5),"De Atención Periódica",IF(AND(BQ175&gt;5, BS175&lt;6, BS175&gt;0),"De Seguimiento",IF(AND(BQ175&lt;6, BQ175&gt;0, BS175&lt;6, BS175&gt;0),"Controlado")))),"")</f>
        <v/>
      </c>
      <c r="BU175" s="184"/>
      <c r="BV175" s="131"/>
      <c r="BW175" s="142"/>
      <c r="BX175" s="121"/>
      <c r="BY175" s="51"/>
      <c r="BZ175" s="178"/>
      <c r="CA175" s="33" t="s">
        <v>197</v>
      </c>
      <c r="CB175" s="32"/>
      <c r="CC175" s="126"/>
      <c r="CD175" s="32"/>
      <c r="CE175" s="32"/>
      <c r="CF175" s="32"/>
      <c r="CG175" s="32"/>
      <c r="CH175" s="139" t="str">
        <f t="shared" si="88"/>
        <v/>
      </c>
      <c r="CI175" s="179"/>
      <c r="CJ175" s="180"/>
      <c r="CK175" s="181"/>
      <c r="CL175" s="181"/>
      <c r="CM175" s="181"/>
      <c r="CN175" s="182" t="str">
        <f t="shared" ref="CN175" si="112">IF(AND(CK175&lt;&gt;"",CM175&lt;&gt;""),IF(AND(CK175&gt;5, CM175&gt;5),"De Atención Inmediata",IF(AND(CK175&lt;6, CK175&gt;0, CM175&gt;5),"De Atención Periódica",IF(AND(CK175&gt;5, CM175&lt;6, CM175&gt;0),"De Seguimiento",IF(AND(CK175&lt;6, CK175&gt;0, CM175&lt;6, CM175&gt;0),"Controlado")))),"")</f>
        <v/>
      </c>
      <c r="CO175" s="184"/>
      <c r="CP175" s="131"/>
      <c r="CQ175" s="142"/>
      <c r="CR175" s="121"/>
      <c r="CS175" s="107"/>
      <c r="CT175" s="107"/>
    </row>
    <row r="176" spans="1:98" s="108" customFormat="1" x14ac:dyDescent="0.25">
      <c r="A176" s="286"/>
      <c r="B176" s="284"/>
      <c r="C176" s="298"/>
      <c r="D176" s="300"/>
      <c r="E176" s="284"/>
      <c r="F176" s="121"/>
      <c r="G176" s="286"/>
      <c r="H176" s="284"/>
      <c r="I176" s="285"/>
      <c r="J176" s="283"/>
      <c r="K176" s="319"/>
      <c r="L176" s="180"/>
      <c r="M176" s="181"/>
      <c r="N176" s="181"/>
      <c r="O176" s="181"/>
      <c r="P176" s="183"/>
      <c r="Q176" s="51"/>
      <c r="R176" s="259"/>
      <c r="S176" s="33" t="s">
        <v>198</v>
      </c>
      <c r="T176" s="32"/>
      <c r="U176" s="126"/>
      <c r="V176" s="136"/>
      <c r="W176" s="136"/>
      <c r="X176" s="136"/>
      <c r="Y176" s="136"/>
      <c r="Z176" s="127" t="str">
        <f t="shared" si="108"/>
        <v/>
      </c>
      <c r="AA176" s="179"/>
      <c r="AB176" s="180"/>
      <c r="AC176" s="181"/>
      <c r="AD176" s="181"/>
      <c r="AE176" s="181"/>
      <c r="AF176" s="183"/>
      <c r="AG176" s="280"/>
      <c r="AH176" s="131"/>
      <c r="AI176" s="142"/>
      <c r="AJ176" s="121"/>
      <c r="AK176" s="51"/>
      <c r="AL176" s="178"/>
      <c r="AM176" s="33" t="s">
        <v>198</v>
      </c>
      <c r="AN176" s="32"/>
      <c r="AO176" s="126"/>
      <c r="AP176" s="32"/>
      <c r="AQ176" s="32"/>
      <c r="AR176" s="32"/>
      <c r="AS176" s="32"/>
      <c r="AT176" s="127" t="str">
        <f t="shared" si="91"/>
        <v/>
      </c>
      <c r="AU176" s="179"/>
      <c r="AV176" s="180"/>
      <c r="AW176" s="181"/>
      <c r="AX176" s="181"/>
      <c r="AY176" s="181"/>
      <c r="AZ176" s="183"/>
      <c r="BA176" s="185"/>
      <c r="BB176" s="131"/>
      <c r="BC176" s="142"/>
      <c r="BD176" s="121"/>
      <c r="BE176" s="51"/>
      <c r="BF176" s="178"/>
      <c r="BG176" s="33" t="s">
        <v>198</v>
      </c>
      <c r="BH176" s="32"/>
      <c r="BI176" s="126"/>
      <c r="BJ176" s="32"/>
      <c r="BK176" s="32"/>
      <c r="BL176" s="32"/>
      <c r="BM176" s="32"/>
      <c r="BN176" s="139" t="str">
        <f t="shared" si="101"/>
        <v/>
      </c>
      <c r="BO176" s="179"/>
      <c r="BP176" s="180"/>
      <c r="BQ176" s="181"/>
      <c r="BR176" s="181"/>
      <c r="BS176" s="181"/>
      <c r="BT176" s="183"/>
      <c r="BU176" s="185"/>
      <c r="BV176" s="131"/>
      <c r="BW176" s="142"/>
      <c r="BX176" s="121"/>
      <c r="BY176" s="51"/>
      <c r="BZ176" s="178"/>
      <c r="CA176" s="33" t="s">
        <v>198</v>
      </c>
      <c r="CB176" s="32"/>
      <c r="CC176" s="126"/>
      <c r="CD176" s="32"/>
      <c r="CE176" s="32"/>
      <c r="CF176" s="32"/>
      <c r="CG176" s="32"/>
      <c r="CH176" s="139" t="str">
        <f t="shared" si="88"/>
        <v/>
      </c>
      <c r="CI176" s="179"/>
      <c r="CJ176" s="180"/>
      <c r="CK176" s="181"/>
      <c r="CL176" s="181"/>
      <c r="CM176" s="181"/>
      <c r="CN176" s="183"/>
      <c r="CO176" s="185"/>
      <c r="CP176" s="131"/>
      <c r="CQ176" s="142"/>
      <c r="CR176" s="121"/>
      <c r="CS176" s="107"/>
      <c r="CT176" s="107"/>
    </row>
    <row r="177" spans="1:98" s="108" customFormat="1" x14ac:dyDescent="0.25">
      <c r="A177" s="286"/>
      <c r="B177" s="284"/>
      <c r="C177" s="298"/>
      <c r="D177" s="300"/>
      <c r="E177" s="284"/>
      <c r="F177" s="121"/>
      <c r="G177" s="286"/>
      <c r="H177" s="284"/>
      <c r="I177" s="285"/>
      <c r="J177" s="283"/>
      <c r="K177" s="319"/>
      <c r="L177" s="180"/>
      <c r="M177" s="181"/>
      <c r="N177" s="181"/>
      <c r="O177" s="181"/>
      <c r="P177" s="183"/>
      <c r="Q177" s="51"/>
      <c r="R177" s="259"/>
      <c r="S177" s="33" t="s">
        <v>227</v>
      </c>
      <c r="T177" s="32"/>
      <c r="U177" s="126"/>
      <c r="V177" s="136"/>
      <c r="W177" s="136"/>
      <c r="X177" s="136"/>
      <c r="Y177" s="136"/>
      <c r="Z177" s="127" t="str">
        <f t="shared" si="108"/>
        <v/>
      </c>
      <c r="AA177" s="179"/>
      <c r="AB177" s="180"/>
      <c r="AC177" s="181"/>
      <c r="AD177" s="181"/>
      <c r="AE177" s="181"/>
      <c r="AF177" s="183"/>
      <c r="AG177" s="280"/>
      <c r="AH177" s="131"/>
      <c r="AI177" s="142"/>
      <c r="AJ177" s="121"/>
      <c r="AK177" s="51"/>
      <c r="AL177" s="178"/>
      <c r="AM177" s="33" t="s">
        <v>227</v>
      </c>
      <c r="AN177" s="32"/>
      <c r="AO177" s="126"/>
      <c r="AP177" s="32"/>
      <c r="AQ177" s="32"/>
      <c r="AR177" s="32"/>
      <c r="AS177" s="32"/>
      <c r="AT177" s="127" t="str">
        <f t="shared" si="91"/>
        <v/>
      </c>
      <c r="AU177" s="179"/>
      <c r="AV177" s="180"/>
      <c r="AW177" s="181"/>
      <c r="AX177" s="181"/>
      <c r="AY177" s="181"/>
      <c r="AZ177" s="183"/>
      <c r="BA177" s="185"/>
      <c r="BB177" s="131"/>
      <c r="BC177" s="142"/>
      <c r="BD177" s="121"/>
      <c r="BE177" s="51"/>
      <c r="BF177" s="178"/>
      <c r="BG177" s="33" t="s">
        <v>227</v>
      </c>
      <c r="BH177" s="32"/>
      <c r="BI177" s="126"/>
      <c r="BJ177" s="32"/>
      <c r="BK177" s="32"/>
      <c r="BL177" s="32"/>
      <c r="BM177" s="32"/>
      <c r="BN177" s="139" t="str">
        <f t="shared" si="101"/>
        <v/>
      </c>
      <c r="BO177" s="179"/>
      <c r="BP177" s="180"/>
      <c r="BQ177" s="181"/>
      <c r="BR177" s="181"/>
      <c r="BS177" s="181"/>
      <c r="BT177" s="183"/>
      <c r="BU177" s="185"/>
      <c r="BV177" s="131"/>
      <c r="BW177" s="142"/>
      <c r="BX177" s="121"/>
      <c r="BY177" s="51"/>
      <c r="BZ177" s="178"/>
      <c r="CA177" s="33" t="s">
        <v>227</v>
      </c>
      <c r="CB177" s="32"/>
      <c r="CC177" s="126"/>
      <c r="CD177" s="32"/>
      <c r="CE177" s="32"/>
      <c r="CF177" s="32"/>
      <c r="CG177" s="32"/>
      <c r="CH177" s="139" t="str">
        <f t="shared" si="88"/>
        <v/>
      </c>
      <c r="CI177" s="179"/>
      <c r="CJ177" s="180"/>
      <c r="CK177" s="181"/>
      <c r="CL177" s="181"/>
      <c r="CM177" s="181"/>
      <c r="CN177" s="183"/>
      <c r="CO177" s="185"/>
      <c r="CP177" s="131"/>
      <c r="CQ177" s="142"/>
      <c r="CR177" s="121"/>
      <c r="CS177" s="107"/>
      <c r="CT177" s="107"/>
    </row>
    <row r="178" spans="1:98" s="108" customFormat="1" x14ac:dyDescent="0.25">
      <c r="A178" s="286"/>
      <c r="B178" s="284"/>
      <c r="C178" s="298"/>
      <c r="D178" s="300"/>
      <c r="E178" s="284"/>
      <c r="F178" s="121"/>
      <c r="G178" s="286" t="b">
        <f>IF(H178&lt;&gt;"",(19.1+".1"))</f>
        <v>0</v>
      </c>
      <c r="H178" s="284"/>
      <c r="I178" s="285"/>
      <c r="J178" s="283"/>
      <c r="K178" s="319"/>
      <c r="L178" s="180"/>
      <c r="M178" s="181"/>
      <c r="N178" s="181"/>
      <c r="O178" s="181"/>
      <c r="P178" s="183"/>
      <c r="Q178" s="51"/>
      <c r="R178" s="259"/>
      <c r="S178" s="33" t="s">
        <v>199</v>
      </c>
      <c r="T178" s="32"/>
      <c r="U178" s="126"/>
      <c r="V178" s="136"/>
      <c r="W178" s="136"/>
      <c r="X178" s="136"/>
      <c r="Y178" s="136"/>
      <c r="Z178" s="127" t="str">
        <f t="shared" si="108"/>
        <v/>
      </c>
      <c r="AA178" s="179"/>
      <c r="AB178" s="180"/>
      <c r="AC178" s="181"/>
      <c r="AD178" s="181"/>
      <c r="AE178" s="181"/>
      <c r="AF178" s="183"/>
      <c r="AG178" s="280"/>
      <c r="AH178" s="131"/>
      <c r="AI178" s="142"/>
      <c r="AJ178" s="121"/>
      <c r="AK178" s="51"/>
      <c r="AL178" s="178"/>
      <c r="AM178" s="33" t="s">
        <v>199</v>
      </c>
      <c r="AN178" s="32"/>
      <c r="AO178" s="126"/>
      <c r="AP178" s="32"/>
      <c r="AQ178" s="32"/>
      <c r="AR178" s="32"/>
      <c r="AS178" s="32"/>
      <c r="AT178" s="127" t="str">
        <f t="shared" si="91"/>
        <v/>
      </c>
      <c r="AU178" s="179"/>
      <c r="AV178" s="180"/>
      <c r="AW178" s="181"/>
      <c r="AX178" s="181"/>
      <c r="AY178" s="181"/>
      <c r="AZ178" s="183"/>
      <c r="BA178" s="184"/>
      <c r="BB178" s="131"/>
      <c r="BC178" s="142"/>
      <c r="BD178" s="121"/>
      <c r="BE178" s="51"/>
      <c r="BF178" s="178"/>
      <c r="BG178" s="33" t="s">
        <v>199</v>
      </c>
      <c r="BH178" s="32"/>
      <c r="BI178" s="126"/>
      <c r="BJ178" s="32"/>
      <c r="BK178" s="32"/>
      <c r="BL178" s="32"/>
      <c r="BM178" s="32"/>
      <c r="BN178" s="139" t="str">
        <f t="shared" si="101"/>
        <v/>
      </c>
      <c r="BO178" s="179"/>
      <c r="BP178" s="180"/>
      <c r="BQ178" s="181"/>
      <c r="BR178" s="181"/>
      <c r="BS178" s="181"/>
      <c r="BT178" s="183"/>
      <c r="BU178" s="184"/>
      <c r="BV178" s="131"/>
      <c r="BW178" s="142"/>
      <c r="BX178" s="121"/>
      <c r="BY178" s="51"/>
      <c r="BZ178" s="178"/>
      <c r="CA178" s="33" t="s">
        <v>199</v>
      </c>
      <c r="CB178" s="32"/>
      <c r="CC178" s="126"/>
      <c r="CD178" s="32"/>
      <c r="CE178" s="32"/>
      <c r="CF178" s="32"/>
      <c r="CG178" s="32"/>
      <c r="CH178" s="139" t="str">
        <f t="shared" si="88"/>
        <v/>
      </c>
      <c r="CI178" s="179"/>
      <c r="CJ178" s="180"/>
      <c r="CK178" s="181"/>
      <c r="CL178" s="181"/>
      <c r="CM178" s="181"/>
      <c r="CN178" s="183"/>
      <c r="CO178" s="184"/>
      <c r="CP178" s="131"/>
      <c r="CQ178" s="142"/>
      <c r="CR178" s="121"/>
      <c r="CS178" s="107"/>
      <c r="CT178" s="107"/>
    </row>
    <row r="179" spans="1:98" s="108" customFormat="1" x14ac:dyDescent="0.25">
      <c r="A179" s="286"/>
      <c r="B179" s="284"/>
      <c r="C179" s="298"/>
      <c r="D179" s="300"/>
      <c r="E179" s="284"/>
      <c r="F179" s="121"/>
      <c r="G179" s="286"/>
      <c r="H179" s="284"/>
      <c r="I179" s="285"/>
      <c r="J179" s="283"/>
      <c r="K179" s="319"/>
      <c r="L179" s="180"/>
      <c r="M179" s="181"/>
      <c r="N179" s="181"/>
      <c r="O179" s="181"/>
      <c r="P179" s="183"/>
      <c r="Q179" s="51"/>
      <c r="R179" s="259"/>
      <c r="S179" s="33" t="s">
        <v>200</v>
      </c>
      <c r="T179" s="32"/>
      <c r="U179" s="126"/>
      <c r="V179" s="136"/>
      <c r="W179" s="136"/>
      <c r="X179" s="136"/>
      <c r="Y179" s="136"/>
      <c r="Z179" s="127" t="str">
        <f t="shared" si="108"/>
        <v/>
      </c>
      <c r="AA179" s="179"/>
      <c r="AB179" s="180"/>
      <c r="AC179" s="181"/>
      <c r="AD179" s="181"/>
      <c r="AE179" s="181"/>
      <c r="AF179" s="183"/>
      <c r="AG179" s="280"/>
      <c r="AH179" s="131"/>
      <c r="AI179" s="142"/>
      <c r="AJ179" s="121"/>
      <c r="AK179" s="51"/>
      <c r="AL179" s="178"/>
      <c r="AM179" s="33" t="s">
        <v>200</v>
      </c>
      <c r="AN179" s="32"/>
      <c r="AO179" s="126"/>
      <c r="AP179" s="32"/>
      <c r="AQ179" s="32"/>
      <c r="AR179" s="32"/>
      <c r="AS179" s="32"/>
      <c r="AT179" s="127" t="str">
        <f t="shared" si="91"/>
        <v/>
      </c>
      <c r="AU179" s="179"/>
      <c r="AV179" s="180"/>
      <c r="AW179" s="181"/>
      <c r="AX179" s="181"/>
      <c r="AY179" s="181"/>
      <c r="AZ179" s="183"/>
      <c r="BA179" s="185"/>
      <c r="BB179" s="131"/>
      <c r="BC179" s="142"/>
      <c r="BD179" s="121"/>
      <c r="BE179" s="51"/>
      <c r="BF179" s="178"/>
      <c r="BG179" s="33" t="s">
        <v>200</v>
      </c>
      <c r="BH179" s="32"/>
      <c r="BI179" s="126"/>
      <c r="BJ179" s="32"/>
      <c r="BK179" s="32"/>
      <c r="BL179" s="32"/>
      <c r="BM179" s="32"/>
      <c r="BN179" s="139" t="str">
        <f t="shared" si="101"/>
        <v/>
      </c>
      <c r="BO179" s="179"/>
      <c r="BP179" s="180"/>
      <c r="BQ179" s="181"/>
      <c r="BR179" s="181"/>
      <c r="BS179" s="181"/>
      <c r="BT179" s="183"/>
      <c r="BU179" s="185"/>
      <c r="BV179" s="131"/>
      <c r="BW179" s="142"/>
      <c r="BX179" s="121"/>
      <c r="BY179" s="51"/>
      <c r="BZ179" s="178"/>
      <c r="CA179" s="33" t="s">
        <v>200</v>
      </c>
      <c r="CB179" s="32"/>
      <c r="CC179" s="126"/>
      <c r="CD179" s="32"/>
      <c r="CE179" s="32"/>
      <c r="CF179" s="32"/>
      <c r="CG179" s="32"/>
      <c r="CH179" s="139" t="str">
        <f t="shared" si="88"/>
        <v/>
      </c>
      <c r="CI179" s="179"/>
      <c r="CJ179" s="180"/>
      <c r="CK179" s="181"/>
      <c r="CL179" s="181"/>
      <c r="CM179" s="181"/>
      <c r="CN179" s="183"/>
      <c r="CO179" s="185"/>
      <c r="CP179" s="131"/>
      <c r="CQ179" s="142"/>
      <c r="CR179" s="121"/>
      <c r="CS179" s="107"/>
      <c r="CT179" s="107"/>
    </row>
    <row r="180" spans="1:98" s="108" customFormat="1" x14ac:dyDescent="0.25">
      <c r="A180" s="286"/>
      <c r="B180" s="284"/>
      <c r="C180" s="298"/>
      <c r="D180" s="300"/>
      <c r="E180" s="284"/>
      <c r="F180" s="121"/>
      <c r="G180" s="286"/>
      <c r="H180" s="284"/>
      <c r="I180" s="285"/>
      <c r="J180" s="283"/>
      <c r="K180" s="319"/>
      <c r="L180" s="180"/>
      <c r="M180" s="181"/>
      <c r="N180" s="181"/>
      <c r="O180" s="181"/>
      <c r="P180" s="183"/>
      <c r="Q180" s="51"/>
      <c r="R180" s="259"/>
      <c r="S180" s="33" t="s">
        <v>228</v>
      </c>
      <c r="T180" s="32"/>
      <c r="U180" s="126"/>
      <c r="V180" s="136"/>
      <c r="W180" s="136"/>
      <c r="X180" s="136"/>
      <c r="Y180" s="136"/>
      <c r="Z180" s="127" t="str">
        <f t="shared" si="108"/>
        <v/>
      </c>
      <c r="AA180" s="179"/>
      <c r="AB180" s="180"/>
      <c r="AC180" s="181"/>
      <c r="AD180" s="181"/>
      <c r="AE180" s="181"/>
      <c r="AF180" s="183"/>
      <c r="AG180" s="280"/>
      <c r="AH180" s="131"/>
      <c r="AI180" s="142"/>
      <c r="AJ180" s="121"/>
      <c r="AK180" s="51"/>
      <c r="AL180" s="178"/>
      <c r="AM180" s="33" t="s">
        <v>228</v>
      </c>
      <c r="AN180" s="32"/>
      <c r="AO180" s="126"/>
      <c r="AP180" s="32"/>
      <c r="AQ180" s="32"/>
      <c r="AR180" s="32"/>
      <c r="AS180" s="32"/>
      <c r="AT180" s="127" t="str">
        <f t="shared" si="91"/>
        <v/>
      </c>
      <c r="AU180" s="179"/>
      <c r="AV180" s="180"/>
      <c r="AW180" s="181"/>
      <c r="AX180" s="181"/>
      <c r="AY180" s="181"/>
      <c r="AZ180" s="183"/>
      <c r="BA180" s="185"/>
      <c r="BB180" s="131"/>
      <c r="BC180" s="142"/>
      <c r="BD180" s="121"/>
      <c r="BE180" s="51"/>
      <c r="BF180" s="178"/>
      <c r="BG180" s="33" t="s">
        <v>228</v>
      </c>
      <c r="BH180" s="32"/>
      <c r="BI180" s="126"/>
      <c r="BJ180" s="32"/>
      <c r="BK180" s="32"/>
      <c r="BL180" s="32"/>
      <c r="BM180" s="32"/>
      <c r="BN180" s="139" t="str">
        <f t="shared" si="101"/>
        <v/>
      </c>
      <c r="BO180" s="179"/>
      <c r="BP180" s="180"/>
      <c r="BQ180" s="181"/>
      <c r="BR180" s="181"/>
      <c r="BS180" s="181"/>
      <c r="BT180" s="183"/>
      <c r="BU180" s="185"/>
      <c r="BV180" s="131"/>
      <c r="BW180" s="142"/>
      <c r="BX180" s="121"/>
      <c r="BY180" s="51"/>
      <c r="BZ180" s="178"/>
      <c r="CA180" s="33" t="s">
        <v>228</v>
      </c>
      <c r="CB180" s="32"/>
      <c r="CC180" s="126"/>
      <c r="CD180" s="32"/>
      <c r="CE180" s="32"/>
      <c r="CF180" s="32"/>
      <c r="CG180" s="32"/>
      <c r="CH180" s="139" t="str">
        <f t="shared" si="88"/>
        <v/>
      </c>
      <c r="CI180" s="179"/>
      <c r="CJ180" s="180"/>
      <c r="CK180" s="181"/>
      <c r="CL180" s="181"/>
      <c r="CM180" s="181"/>
      <c r="CN180" s="183"/>
      <c r="CO180" s="185"/>
      <c r="CP180" s="131"/>
      <c r="CQ180" s="142"/>
      <c r="CR180" s="121"/>
      <c r="CS180" s="107"/>
      <c r="CT180" s="107"/>
    </row>
    <row r="181" spans="1:98" s="108" customFormat="1" x14ac:dyDescent="0.25">
      <c r="A181" s="286"/>
      <c r="B181" s="284"/>
      <c r="C181" s="298"/>
      <c r="D181" s="300"/>
      <c r="E181" s="284"/>
      <c r="F181" s="121"/>
      <c r="G181" s="286" t="b">
        <f>IF(H181&lt;&gt;"",(19.1+".2"))</f>
        <v>0</v>
      </c>
      <c r="H181" s="284"/>
      <c r="I181" s="285"/>
      <c r="J181" s="283"/>
      <c r="K181" s="319"/>
      <c r="L181" s="180"/>
      <c r="M181" s="181"/>
      <c r="N181" s="181"/>
      <c r="O181" s="181"/>
      <c r="P181" s="183"/>
      <c r="Q181" s="51"/>
      <c r="R181" s="259"/>
      <c r="S181" s="33" t="s">
        <v>201</v>
      </c>
      <c r="T181" s="32"/>
      <c r="U181" s="126"/>
      <c r="V181" s="136"/>
      <c r="W181" s="136"/>
      <c r="X181" s="136"/>
      <c r="Y181" s="136"/>
      <c r="Z181" s="127" t="str">
        <f t="shared" si="108"/>
        <v/>
      </c>
      <c r="AA181" s="179"/>
      <c r="AB181" s="180"/>
      <c r="AC181" s="181"/>
      <c r="AD181" s="181"/>
      <c r="AE181" s="181"/>
      <c r="AF181" s="183"/>
      <c r="AG181" s="280"/>
      <c r="AH181" s="131"/>
      <c r="AI181" s="142"/>
      <c r="AJ181" s="121"/>
      <c r="AK181" s="51"/>
      <c r="AL181" s="178"/>
      <c r="AM181" s="33" t="s">
        <v>201</v>
      </c>
      <c r="AN181" s="32"/>
      <c r="AO181" s="126"/>
      <c r="AP181" s="32"/>
      <c r="AQ181" s="32"/>
      <c r="AR181" s="32"/>
      <c r="AS181" s="32"/>
      <c r="AT181" s="127" t="str">
        <f t="shared" si="91"/>
        <v/>
      </c>
      <c r="AU181" s="179"/>
      <c r="AV181" s="180"/>
      <c r="AW181" s="181"/>
      <c r="AX181" s="181"/>
      <c r="AY181" s="181"/>
      <c r="AZ181" s="183"/>
      <c r="BA181" s="184"/>
      <c r="BB181" s="131"/>
      <c r="BC181" s="142"/>
      <c r="BD181" s="121"/>
      <c r="BE181" s="51"/>
      <c r="BF181" s="178"/>
      <c r="BG181" s="33" t="s">
        <v>201</v>
      </c>
      <c r="BH181" s="32"/>
      <c r="BI181" s="126"/>
      <c r="BJ181" s="32"/>
      <c r="BK181" s="32"/>
      <c r="BL181" s="32"/>
      <c r="BM181" s="32"/>
      <c r="BN181" s="139" t="str">
        <f t="shared" si="101"/>
        <v/>
      </c>
      <c r="BO181" s="179"/>
      <c r="BP181" s="180"/>
      <c r="BQ181" s="181"/>
      <c r="BR181" s="181"/>
      <c r="BS181" s="181"/>
      <c r="BT181" s="183"/>
      <c r="BU181" s="184"/>
      <c r="BV181" s="131"/>
      <c r="BW181" s="142"/>
      <c r="BX181" s="121"/>
      <c r="BY181" s="51"/>
      <c r="BZ181" s="178"/>
      <c r="CA181" s="33" t="s">
        <v>201</v>
      </c>
      <c r="CB181" s="32"/>
      <c r="CC181" s="126"/>
      <c r="CD181" s="32"/>
      <c r="CE181" s="32"/>
      <c r="CF181" s="32"/>
      <c r="CG181" s="32"/>
      <c r="CH181" s="139" t="str">
        <f t="shared" si="88"/>
        <v/>
      </c>
      <c r="CI181" s="179"/>
      <c r="CJ181" s="180"/>
      <c r="CK181" s="181"/>
      <c r="CL181" s="181"/>
      <c r="CM181" s="181"/>
      <c r="CN181" s="183"/>
      <c r="CO181" s="184"/>
      <c r="CP181" s="131"/>
      <c r="CQ181" s="142"/>
      <c r="CR181" s="121"/>
      <c r="CS181" s="107"/>
      <c r="CT181" s="107"/>
    </row>
    <row r="182" spans="1:98" s="108" customFormat="1" x14ac:dyDescent="0.25">
      <c r="A182" s="286"/>
      <c r="B182" s="284"/>
      <c r="C182" s="298"/>
      <c r="D182" s="300"/>
      <c r="E182" s="284"/>
      <c r="F182" s="121"/>
      <c r="G182" s="286"/>
      <c r="H182" s="284"/>
      <c r="I182" s="285"/>
      <c r="J182" s="283"/>
      <c r="K182" s="319"/>
      <c r="L182" s="180"/>
      <c r="M182" s="181"/>
      <c r="N182" s="181"/>
      <c r="O182" s="181"/>
      <c r="P182" s="183"/>
      <c r="Q182" s="51"/>
      <c r="R182" s="259"/>
      <c r="S182" s="33" t="s">
        <v>202</v>
      </c>
      <c r="T182" s="32"/>
      <c r="U182" s="126"/>
      <c r="V182" s="136"/>
      <c r="W182" s="136"/>
      <c r="X182" s="136"/>
      <c r="Y182" s="136"/>
      <c r="Z182" s="127" t="str">
        <f t="shared" si="108"/>
        <v/>
      </c>
      <c r="AA182" s="179"/>
      <c r="AB182" s="180"/>
      <c r="AC182" s="181"/>
      <c r="AD182" s="181"/>
      <c r="AE182" s="181"/>
      <c r="AF182" s="183"/>
      <c r="AG182" s="280"/>
      <c r="AH182" s="131"/>
      <c r="AI182" s="142"/>
      <c r="AJ182" s="121"/>
      <c r="AK182" s="51"/>
      <c r="AL182" s="178"/>
      <c r="AM182" s="33" t="s">
        <v>202</v>
      </c>
      <c r="AN182" s="32"/>
      <c r="AO182" s="126"/>
      <c r="AP182" s="32"/>
      <c r="AQ182" s="32"/>
      <c r="AR182" s="32"/>
      <c r="AS182" s="32"/>
      <c r="AT182" s="127" t="str">
        <f t="shared" si="91"/>
        <v/>
      </c>
      <c r="AU182" s="179"/>
      <c r="AV182" s="180"/>
      <c r="AW182" s="181"/>
      <c r="AX182" s="181"/>
      <c r="AY182" s="181"/>
      <c r="AZ182" s="183"/>
      <c r="BA182" s="185"/>
      <c r="BB182" s="131"/>
      <c r="BC182" s="142"/>
      <c r="BD182" s="121"/>
      <c r="BE182" s="51"/>
      <c r="BF182" s="178"/>
      <c r="BG182" s="33" t="s">
        <v>202</v>
      </c>
      <c r="BH182" s="32"/>
      <c r="BI182" s="126"/>
      <c r="BJ182" s="32"/>
      <c r="BK182" s="32"/>
      <c r="BL182" s="32"/>
      <c r="BM182" s="32"/>
      <c r="BN182" s="139" t="str">
        <f t="shared" si="101"/>
        <v/>
      </c>
      <c r="BO182" s="179"/>
      <c r="BP182" s="180"/>
      <c r="BQ182" s="181"/>
      <c r="BR182" s="181"/>
      <c r="BS182" s="181"/>
      <c r="BT182" s="183"/>
      <c r="BU182" s="185"/>
      <c r="BV182" s="131"/>
      <c r="BW182" s="142"/>
      <c r="BX182" s="121"/>
      <c r="BY182" s="51"/>
      <c r="BZ182" s="178"/>
      <c r="CA182" s="33" t="s">
        <v>202</v>
      </c>
      <c r="CB182" s="32"/>
      <c r="CC182" s="126"/>
      <c r="CD182" s="32"/>
      <c r="CE182" s="32"/>
      <c r="CF182" s="32"/>
      <c r="CG182" s="32"/>
      <c r="CH182" s="139" t="str">
        <f t="shared" si="88"/>
        <v/>
      </c>
      <c r="CI182" s="179"/>
      <c r="CJ182" s="180"/>
      <c r="CK182" s="181"/>
      <c r="CL182" s="181"/>
      <c r="CM182" s="181"/>
      <c r="CN182" s="183"/>
      <c r="CO182" s="185"/>
      <c r="CP182" s="131"/>
      <c r="CQ182" s="142"/>
      <c r="CR182" s="121"/>
      <c r="CS182" s="107"/>
      <c r="CT182" s="107"/>
    </row>
    <row r="183" spans="1:98" s="108" customFormat="1" x14ac:dyDescent="0.25">
      <c r="A183" s="286"/>
      <c r="B183" s="284"/>
      <c r="C183" s="298"/>
      <c r="D183" s="300"/>
      <c r="E183" s="284"/>
      <c r="F183" s="121"/>
      <c r="G183" s="286"/>
      <c r="H183" s="284"/>
      <c r="I183" s="285"/>
      <c r="J183" s="283"/>
      <c r="K183" s="320"/>
      <c r="L183" s="180"/>
      <c r="M183" s="181"/>
      <c r="N183" s="181"/>
      <c r="O183" s="181"/>
      <c r="P183" s="183"/>
      <c r="Q183" s="51"/>
      <c r="R183" s="259"/>
      <c r="S183" s="33" t="s">
        <v>229</v>
      </c>
      <c r="T183" s="32"/>
      <c r="U183" s="126"/>
      <c r="V183" s="136"/>
      <c r="W183" s="136"/>
      <c r="X183" s="136"/>
      <c r="Y183" s="136"/>
      <c r="Z183" s="127" t="str">
        <f t="shared" si="108"/>
        <v/>
      </c>
      <c r="AA183" s="179"/>
      <c r="AB183" s="180"/>
      <c r="AC183" s="181"/>
      <c r="AD183" s="181"/>
      <c r="AE183" s="181"/>
      <c r="AF183" s="183"/>
      <c r="AG183" s="280"/>
      <c r="AH183" s="131"/>
      <c r="AI183" s="142"/>
      <c r="AJ183" s="121"/>
      <c r="AK183" s="51"/>
      <c r="AL183" s="178"/>
      <c r="AM183" s="33" t="s">
        <v>229</v>
      </c>
      <c r="AN183" s="32"/>
      <c r="AO183" s="126"/>
      <c r="AP183" s="32"/>
      <c r="AQ183" s="32"/>
      <c r="AR183" s="32"/>
      <c r="AS183" s="32"/>
      <c r="AT183" s="127" t="str">
        <f t="shared" si="91"/>
        <v/>
      </c>
      <c r="AU183" s="179"/>
      <c r="AV183" s="180"/>
      <c r="AW183" s="181"/>
      <c r="AX183" s="181"/>
      <c r="AY183" s="181"/>
      <c r="AZ183" s="183"/>
      <c r="BA183" s="185"/>
      <c r="BB183" s="131"/>
      <c r="BC183" s="142"/>
      <c r="BD183" s="121"/>
      <c r="BE183" s="51"/>
      <c r="BF183" s="178"/>
      <c r="BG183" s="33" t="s">
        <v>229</v>
      </c>
      <c r="BH183" s="32"/>
      <c r="BI183" s="126"/>
      <c r="BJ183" s="32"/>
      <c r="BK183" s="32"/>
      <c r="BL183" s="32"/>
      <c r="BM183" s="32"/>
      <c r="BN183" s="139" t="str">
        <f t="shared" si="101"/>
        <v/>
      </c>
      <c r="BO183" s="179"/>
      <c r="BP183" s="180"/>
      <c r="BQ183" s="181"/>
      <c r="BR183" s="181"/>
      <c r="BS183" s="181"/>
      <c r="BT183" s="183"/>
      <c r="BU183" s="185"/>
      <c r="BV183" s="131"/>
      <c r="BW183" s="142"/>
      <c r="BX183" s="121"/>
      <c r="BY183" s="51"/>
      <c r="BZ183" s="178"/>
      <c r="CA183" s="33" t="s">
        <v>229</v>
      </c>
      <c r="CB183" s="32"/>
      <c r="CC183" s="126"/>
      <c r="CD183" s="32"/>
      <c r="CE183" s="32"/>
      <c r="CF183" s="32"/>
      <c r="CG183" s="32"/>
      <c r="CH183" s="139" t="str">
        <f t="shared" si="88"/>
        <v/>
      </c>
      <c r="CI183" s="179"/>
      <c r="CJ183" s="180"/>
      <c r="CK183" s="181"/>
      <c r="CL183" s="181"/>
      <c r="CM183" s="181"/>
      <c r="CN183" s="183"/>
      <c r="CO183" s="185"/>
      <c r="CP183" s="131"/>
      <c r="CQ183" s="142"/>
      <c r="CR183" s="121"/>
      <c r="CS183" s="107"/>
      <c r="CT183" s="107"/>
    </row>
    <row r="184" spans="1:98" s="108" customFormat="1" x14ac:dyDescent="0.25">
      <c r="A184" s="277" t="b">
        <f>IF(D184&lt;&gt;"",'Información General'!$D$12&amp;"_"&amp;1+"19")</f>
        <v>0</v>
      </c>
      <c r="B184" s="278"/>
      <c r="C184" s="302" t="b">
        <f>IF(AND(B184&lt;&gt;""),IF(AND(B184="I. Calidad Educativa"),'Ejes Rectores'!$B$6,IF(AND(B184="II. Investigación y Posgrado"),'Ejes Rectores'!$B$7,IF(AND(B184="III. Gestión y Gobierno"),'Ejes Rectores'!$B$8,IF(AND(B184="IV. Vinculación Difusión y Extensión de la Cultura"),'Ejes Rectores'!$B$9,IF(AND(B184="V. Internacionalización"),'Ejes Rectores'!$B$10,IF(AND(B184="VI. Responsabilidad Social Universitaria"),'Ejes Rectores'!$B$11)))))))</f>
        <v>0</v>
      </c>
      <c r="D184" s="303"/>
      <c r="E184" s="278"/>
      <c r="F184" s="122"/>
      <c r="G184" s="277" t="b">
        <f>IF(H184&lt;&gt;"",(20.1+"0"))</f>
        <v>0</v>
      </c>
      <c r="H184" s="278"/>
      <c r="I184" s="260"/>
      <c r="J184" s="261"/>
      <c r="K184" s="315"/>
      <c r="L184" s="188"/>
      <c r="M184" s="189"/>
      <c r="N184" s="189"/>
      <c r="O184" s="189"/>
      <c r="P184" s="191" t="str">
        <f t="shared" ref="P184" si="113">IF(AND(M184&lt;&gt;"",O184&lt;&gt;""),IF(AND(M184&gt;5, O184&gt;5),"De Atención Inmediata",IF(AND(M184&lt;6, M184&gt;0, O184&gt;5),"De Atención Periódica",IF(AND(M184&gt;5, O184&lt;6, O184&gt;0),"De Seguimiento",IF(AND(M184&lt;6, M184&gt;0, O184&lt;6, O184&gt;0),"Controlado")))),"")</f>
        <v/>
      </c>
      <c r="Q184" s="51"/>
      <c r="R184" s="258"/>
      <c r="S184" s="33" t="s">
        <v>203</v>
      </c>
      <c r="T184" s="32"/>
      <c r="U184" s="126"/>
      <c r="V184" s="136"/>
      <c r="W184" s="136"/>
      <c r="X184" s="136"/>
      <c r="Y184" s="136"/>
      <c r="Z184" s="127" t="str">
        <f t="shared" si="108"/>
        <v/>
      </c>
      <c r="AA184" s="187"/>
      <c r="AB184" s="188"/>
      <c r="AC184" s="189"/>
      <c r="AD184" s="189"/>
      <c r="AE184" s="189"/>
      <c r="AF184" s="191" t="str">
        <f t="shared" ref="AF184" si="114">IF(AND(AC184&lt;&gt;"",AE184&lt;&gt;""),IF(AND(AC184&gt;5, AE184&gt;5),"De Atención Inmediata",IF(AND(AC184&lt;6, AC184&gt;0, AE184&gt;5),"De Atención Periódica",IF(AND(AC184&gt;5, AE184&lt;6, AE184&gt;0),"De Seguimiento",IF(AND(AC184&lt;6, AC184&gt;0, AE184&lt;6, AE184&gt;0),"Controlado")))),"")</f>
        <v/>
      </c>
      <c r="AG184" s="199"/>
      <c r="AH184" s="132"/>
      <c r="AI184" s="143"/>
      <c r="AJ184" s="122"/>
      <c r="AK184" s="51"/>
      <c r="AL184" s="186"/>
      <c r="AM184" s="33" t="s">
        <v>203</v>
      </c>
      <c r="AN184" s="32"/>
      <c r="AO184" s="126"/>
      <c r="AP184" s="32"/>
      <c r="AQ184" s="32"/>
      <c r="AR184" s="32"/>
      <c r="AS184" s="32"/>
      <c r="AT184" s="127" t="str">
        <f t="shared" si="91"/>
        <v/>
      </c>
      <c r="AU184" s="187"/>
      <c r="AV184" s="188"/>
      <c r="AW184" s="189"/>
      <c r="AX184" s="189"/>
      <c r="AY184" s="189"/>
      <c r="AZ184" s="190" t="str">
        <f t="shared" ref="AZ184" si="115">IF(AND(AW184&lt;&gt;"",AY184&lt;&gt;""),IF(AND(AW184&gt;5, AY184&gt;5),"De Atención Inmediata",IF(AND(AW184&lt;6, AW184&gt;0, AY184&gt;5),"De Atención Periódica",IF(AND(AW184&gt;5, AY184&lt;6, AY184&gt;0),"De Seguimiento",IF(AND(AW184&lt;6, AW184&gt;0, AY184&lt;6, AY184&gt;0),"Controlado")))),"")</f>
        <v/>
      </c>
      <c r="BA184" s="192"/>
      <c r="BB184" s="132"/>
      <c r="BC184" s="143"/>
      <c r="BD184" s="122"/>
      <c r="BE184" s="51"/>
      <c r="BF184" s="186"/>
      <c r="BG184" s="33" t="s">
        <v>203</v>
      </c>
      <c r="BH184" s="32"/>
      <c r="BI184" s="126"/>
      <c r="BJ184" s="32"/>
      <c r="BK184" s="32"/>
      <c r="BL184" s="32"/>
      <c r="BM184" s="32"/>
      <c r="BN184" s="139" t="str">
        <f t="shared" si="101"/>
        <v/>
      </c>
      <c r="BO184" s="187"/>
      <c r="BP184" s="188"/>
      <c r="BQ184" s="189"/>
      <c r="BR184" s="189"/>
      <c r="BS184" s="189"/>
      <c r="BT184" s="190" t="str">
        <f t="shared" ref="BT184" si="116">IF(AND(BQ184&lt;&gt;"",BS184&lt;&gt;""),IF(AND(BQ184&gt;5, BS184&gt;5),"De Atención Inmediata",IF(AND(BQ184&lt;6, BQ184&gt;0, BS184&gt;5),"De Atención Periódica",IF(AND(BQ184&gt;5, BS184&lt;6, BS184&gt;0),"De Seguimiento",IF(AND(BQ184&lt;6, BQ184&gt;0, BS184&lt;6, BS184&gt;0),"Controlado")))),"")</f>
        <v/>
      </c>
      <c r="BU184" s="192"/>
      <c r="BV184" s="132"/>
      <c r="BW184" s="143"/>
      <c r="BX184" s="122"/>
      <c r="BY184" s="51"/>
      <c r="BZ184" s="186"/>
      <c r="CA184" s="33" t="s">
        <v>203</v>
      </c>
      <c r="CB184" s="32"/>
      <c r="CC184" s="126"/>
      <c r="CD184" s="32"/>
      <c r="CE184" s="32"/>
      <c r="CF184" s="32"/>
      <c r="CG184" s="32"/>
      <c r="CH184" s="139" t="str">
        <f t="shared" si="88"/>
        <v/>
      </c>
      <c r="CI184" s="187"/>
      <c r="CJ184" s="188"/>
      <c r="CK184" s="189"/>
      <c r="CL184" s="189"/>
      <c r="CM184" s="189"/>
      <c r="CN184" s="190" t="str">
        <f t="shared" ref="CN184" si="117">IF(AND(CK184&lt;&gt;"",CM184&lt;&gt;""),IF(AND(CK184&gt;5, CM184&gt;5),"De Atención Inmediata",IF(AND(CK184&lt;6, CK184&gt;0, CM184&gt;5),"De Atención Periódica",IF(AND(CK184&gt;5, CM184&lt;6, CM184&gt;0),"De Seguimiento",IF(AND(CK184&lt;6, CK184&gt;0, CM184&lt;6, CM184&gt;0),"Controlado")))),"")</f>
        <v/>
      </c>
      <c r="CO184" s="192"/>
      <c r="CP184" s="132"/>
      <c r="CQ184" s="143"/>
      <c r="CR184" s="122"/>
      <c r="CS184" s="107"/>
      <c r="CT184" s="107"/>
    </row>
    <row r="185" spans="1:98" s="108" customFormat="1" x14ac:dyDescent="0.25">
      <c r="A185" s="277"/>
      <c r="B185" s="278"/>
      <c r="C185" s="302"/>
      <c r="D185" s="303"/>
      <c r="E185" s="278"/>
      <c r="F185" s="122"/>
      <c r="G185" s="277"/>
      <c r="H185" s="278"/>
      <c r="I185" s="260"/>
      <c r="J185" s="261"/>
      <c r="K185" s="316"/>
      <c r="L185" s="188"/>
      <c r="M185" s="189"/>
      <c r="N185" s="189"/>
      <c r="O185" s="189"/>
      <c r="P185" s="191"/>
      <c r="Q185" s="51"/>
      <c r="R185" s="258"/>
      <c r="S185" s="33" t="s">
        <v>204</v>
      </c>
      <c r="T185" s="32"/>
      <c r="U185" s="126"/>
      <c r="V185" s="136"/>
      <c r="W185" s="136"/>
      <c r="X185" s="136"/>
      <c r="Y185" s="136"/>
      <c r="Z185" s="127" t="str">
        <f t="shared" si="108"/>
        <v/>
      </c>
      <c r="AA185" s="187"/>
      <c r="AB185" s="188"/>
      <c r="AC185" s="189"/>
      <c r="AD185" s="189"/>
      <c r="AE185" s="189"/>
      <c r="AF185" s="191"/>
      <c r="AG185" s="199"/>
      <c r="AH185" s="132"/>
      <c r="AI185" s="143"/>
      <c r="AJ185" s="122"/>
      <c r="AK185" s="51"/>
      <c r="AL185" s="186"/>
      <c r="AM185" s="33" t="s">
        <v>204</v>
      </c>
      <c r="AN185" s="32"/>
      <c r="AO185" s="126"/>
      <c r="AP185" s="32"/>
      <c r="AQ185" s="32"/>
      <c r="AR185" s="32"/>
      <c r="AS185" s="32"/>
      <c r="AT185" s="127" t="str">
        <f t="shared" si="91"/>
        <v/>
      </c>
      <c r="AU185" s="187"/>
      <c r="AV185" s="188"/>
      <c r="AW185" s="189"/>
      <c r="AX185" s="189"/>
      <c r="AY185" s="189"/>
      <c r="AZ185" s="191"/>
      <c r="BA185" s="193"/>
      <c r="BB185" s="132"/>
      <c r="BC185" s="143"/>
      <c r="BD185" s="122"/>
      <c r="BE185" s="51"/>
      <c r="BF185" s="186"/>
      <c r="BG185" s="33" t="s">
        <v>204</v>
      </c>
      <c r="BH185" s="32"/>
      <c r="BI185" s="126"/>
      <c r="BJ185" s="32"/>
      <c r="BK185" s="32"/>
      <c r="BL185" s="32"/>
      <c r="BM185" s="32"/>
      <c r="BN185" s="139" t="str">
        <f t="shared" si="101"/>
        <v/>
      </c>
      <c r="BO185" s="187"/>
      <c r="BP185" s="188"/>
      <c r="BQ185" s="189"/>
      <c r="BR185" s="189"/>
      <c r="BS185" s="189"/>
      <c r="BT185" s="191"/>
      <c r="BU185" s="193"/>
      <c r="BV185" s="132"/>
      <c r="BW185" s="143"/>
      <c r="BX185" s="122"/>
      <c r="BY185" s="51"/>
      <c r="BZ185" s="186"/>
      <c r="CA185" s="33" t="s">
        <v>204</v>
      </c>
      <c r="CB185" s="32"/>
      <c r="CC185" s="126"/>
      <c r="CD185" s="32"/>
      <c r="CE185" s="32"/>
      <c r="CF185" s="32"/>
      <c r="CG185" s="32"/>
      <c r="CH185" s="139" t="str">
        <f t="shared" si="88"/>
        <v/>
      </c>
      <c r="CI185" s="187"/>
      <c r="CJ185" s="188"/>
      <c r="CK185" s="189"/>
      <c r="CL185" s="189"/>
      <c r="CM185" s="189"/>
      <c r="CN185" s="191"/>
      <c r="CO185" s="193"/>
      <c r="CP185" s="132"/>
      <c r="CQ185" s="143"/>
      <c r="CR185" s="122"/>
      <c r="CS185" s="107"/>
      <c r="CT185" s="107"/>
    </row>
    <row r="186" spans="1:98" s="108" customFormat="1" x14ac:dyDescent="0.25">
      <c r="A186" s="277"/>
      <c r="B186" s="278"/>
      <c r="C186" s="302"/>
      <c r="D186" s="303"/>
      <c r="E186" s="278"/>
      <c r="F186" s="122"/>
      <c r="G186" s="277"/>
      <c r="H186" s="278"/>
      <c r="I186" s="260"/>
      <c r="J186" s="261"/>
      <c r="K186" s="316"/>
      <c r="L186" s="188"/>
      <c r="M186" s="189"/>
      <c r="N186" s="189"/>
      <c r="O186" s="189"/>
      <c r="P186" s="191"/>
      <c r="Q186" s="51"/>
      <c r="R186" s="258"/>
      <c r="S186" s="33" t="s">
        <v>230</v>
      </c>
      <c r="T186" s="32"/>
      <c r="U186" s="126"/>
      <c r="V186" s="136"/>
      <c r="W186" s="136"/>
      <c r="X186" s="136"/>
      <c r="Y186" s="136"/>
      <c r="Z186" s="127" t="str">
        <f t="shared" si="108"/>
        <v/>
      </c>
      <c r="AA186" s="187"/>
      <c r="AB186" s="188"/>
      <c r="AC186" s="189"/>
      <c r="AD186" s="189"/>
      <c r="AE186" s="189"/>
      <c r="AF186" s="191"/>
      <c r="AG186" s="199"/>
      <c r="AH186" s="132"/>
      <c r="AI186" s="143"/>
      <c r="AJ186" s="122"/>
      <c r="AK186" s="51"/>
      <c r="AL186" s="186"/>
      <c r="AM186" s="33" t="s">
        <v>230</v>
      </c>
      <c r="AN186" s="32"/>
      <c r="AO186" s="126"/>
      <c r="AP186" s="32"/>
      <c r="AQ186" s="32"/>
      <c r="AR186" s="32"/>
      <c r="AS186" s="32"/>
      <c r="AT186" s="127" t="str">
        <f t="shared" si="91"/>
        <v/>
      </c>
      <c r="AU186" s="187"/>
      <c r="AV186" s="188"/>
      <c r="AW186" s="189"/>
      <c r="AX186" s="189"/>
      <c r="AY186" s="189"/>
      <c r="AZ186" s="191"/>
      <c r="BA186" s="193"/>
      <c r="BB186" s="132"/>
      <c r="BC186" s="143"/>
      <c r="BD186" s="122"/>
      <c r="BE186" s="51"/>
      <c r="BF186" s="186"/>
      <c r="BG186" s="33" t="s">
        <v>230</v>
      </c>
      <c r="BH186" s="32"/>
      <c r="BI186" s="126"/>
      <c r="BJ186" s="32"/>
      <c r="BK186" s="32"/>
      <c r="BL186" s="32"/>
      <c r="BM186" s="32"/>
      <c r="BN186" s="139" t="str">
        <f t="shared" si="101"/>
        <v/>
      </c>
      <c r="BO186" s="187"/>
      <c r="BP186" s="188"/>
      <c r="BQ186" s="189"/>
      <c r="BR186" s="189"/>
      <c r="BS186" s="189"/>
      <c r="BT186" s="191"/>
      <c r="BU186" s="193"/>
      <c r="BV186" s="132"/>
      <c r="BW186" s="143"/>
      <c r="BX186" s="122"/>
      <c r="BY186" s="51"/>
      <c r="BZ186" s="186"/>
      <c r="CA186" s="33" t="s">
        <v>230</v>
      </c>
      <c r="CB186" s="32"/>
      <c r="CC186" s="126"/>
      <c r="CD186" s="32"/>
      <c r="CE186" s="32"/>
      <c r="CF186" s="32"/>
      <c r="CG186" s="32"/>
      <c r="CH186" s="139" t="str">
        <f t="shared" si="88"/>
        <v/>
      </c>
      <c r="CI186" s="187"/>
      <c r="CJ186" s="188"/>
      <c r="CK186" s="189"/>
      <c r="CL186" s="189"/>
      <c r="CM186" s="189"/>
      <c r="CN186" s="191"/>
      <c r="CO186" s="193"/>
      <c r="CP186" s="132"/>
      <c r="CQ186" s="143"/>
      <c r="CR186" s="122"/>
      <c r="CS186" s="107"/>
      <c r="CT186" s="107"/>
    </row>
    <row r="187" spans="1:98" s="108" customFormat="1" x14ac:dyDescent="0.25">
      <c r="A187" s="277"/>
      <c r="B187" s="278"/>
      <c r="C187" s="302"/>
      <c r="D187" s="303"/>
      <c r="E187" s="278"/>
      <c r="F187" s="122"/>
      <c r="G187" s="277" t="b">
        <f>IF(H187&lt;&gt;"",(20.1+".1"))</f>
        <v>0</v>
      </c>
      <c r="H187" s="278"/>
      <c r="I187" s="260"/>
      <c r="J187" s="261"/>
      <c r="K187" s="316"/>
      <c r="L187" s="188"/>
      <c r="M187" s="189"/>
      <c r="N187" s="189"/>
      <c r="O187" s="189"/>
      <c r="P187" s="191"/>
      <c r="Q187" s="51"/>
      <c r="R187" s="258"/>
      <c r="S187" s="33" t="s">
        <v>205</v>
      </c>
      <c r="T187" s="32"/>
      <c r="U187" s="126"/>
      <c r="V187" s="136"/>
      <c r="W187" s="136"/>
      <c r="X187" s="136"/>
      <c r="Y187" s="136"/>
      <c r="Z187" s="127" t="str">
        <f>IF($T187&lt;&gt;"",IF(AND(V187="SI",W187="SI",X187="SI",Y187="SI"),"Suficiente",IF(OR(V187="NO",W187="NO",X187="NO",Y187="NO"),"Deficiente",IF(OR(V187="",W187="",X187="",Y187=""),"Falta Valorar el Control",""))),"")</f>
        <v/>
      </c>
      <c r="AA187" s="187"/>
      <c r="AB187" s="188"/>
      <c r="AC187" s="189"/>
      <c r="AD187" s="189"/>
      <c r="AE187" s="189"/>
      <c r="AF187" s="191"/>
      <c r="AG187" s="199"/>
      <c r="AH187" s="132"/>
      <c r="AI187" s="143"/>
      <c r="AJ187" s="122"/>
      <c r="AK187" s="51"/>
      <c r="AL187" s="186"/>
      <c r="AM187" s="33" t="s">
        <v>205</v>
      </c>
      <c r="AN187" s="32"/>
      <c r="AO187" s="126"/>
      <c r="AP187" s="32"/>
      <c r="AQ187" s="32"/>
      <c r="AR187" s="32"/>
      <c r="AS187" s="32"/>
      <c r="AT187" s="127" t="str">
        <f t="shared" si="91"/>
        <v/>
      </c>
      <c r="AU187" s="187"/>
      <c r="AV187" s="188"/>
      <c r="AW187" s="189"/>
      <c r="AX187" s="189"/>
      <c r="AY187" s="189"/>
      <c r="AZ187" s="191"/>
      <c r="BA187" s="192"/>
      <c r="BB187" s="132"/>
      <c r="BC187" s="143"/>
      <c r="BD187" s="122"/>
      <c r="BE187" s="51"/>
      <c r="BF187" s="186"/>
      <c r="BG187" s="33" t="s">
        <v>205</v>
      </c>
      <c r="BH187" s="32"/>
      <c r="BI187" s="126"/>
      <c r="BJ187" s="32"/>
      <c r="BK187" s="32"/>
      <c r="BL187" s="32"/>
      <c r="BM187" s="32"/>
      <c r="BN187" s="139" t="str">
        <f t="shared" si="101"/>
        <v/>
      </c>
      <c r="BO187" s="187"/>
      <c r="BP187" s="188"/>
      <c r="BQ187" s="189"/>
      <c r="BR187" s="189"/>
      <c r="BS187" s="189"/>
      <c r="BT187" s="191"/>
      <c r="BU187" s="192"/>
      <c r="BV187" s="132"/>
      <c r="BW187" s="143"/>
      <c r="BX187" s="122"/>
      <c r="BY187" s="51"/>
      <c r="BZ187" s="186"/>
      <c r="CA187" s="33" t="s">
        <v>205</v>
      </c>
      <c r="CB187" s="32"/>
      <c r="CC187" s="126"/>
      <c r="CD187" s="32"/>
      <c r="CE187" s="32"/>
      <c r="CF187" s="32"/>
      <c r="CG187" s="32"/>
      <c r="CH187" s="139" t="str">
        <f t="shared" si="88"/>
        <v/>
      </c>
      <c r="CI187" s="187"/>
      <c r="CJ187" s="188"/>
      <c r="CK187" s="189"/>
      <c r="CL187" s="189"/>
      <c r="CM187" s="189"/>
      <c r="CN187" s="191"/>
      <c r="CO187" s="192"/>
      <c r="CP187" s="132"/>
      <c r="CQ187" s="143"/>
      <c r="CR187" s="122"/>
      <c r="CS187" s="107"/>
      <c r="CT187" s="107"/>
    </row>
    <row r="188" spans="1:98" s="108" customFormat="1" x14ac:dyDescent="0.25">
      <c r="A188" s="277"/>
      <c r="B188" s="278"/>
      <c r="C188" s="302"/>
      <c r="D188" s="303"/>
      <c r="E188" s="278"/>
      <c r="F188" s="122"/>
      <c r="G188" s="277"/>
      <c r="H188" s="278"/>
      <c r="I188" s="260"/>
      <c r="J188" s="261"/>
      <c r="K188" s="316"/>
      <c r="L188" s="188"/>
      <c r="M188" s="189"/>
      <c r="N188" s="189"/>
      <c r="O188" s="189"/>
      <c r="P188" s="191"/>
      <c r="Q188" s="51"/>
      <c r="R188" s="258"/>
      <c r="S188" s="33" t="s">
        <v>206</v>
      </c>
      <c r="T188" s="32"/>
      <c r="U188" s="126"/>
      <c r="V188" s="136"/>
      <c r="W188" s="136"/>
      <c r="X188" s="136"/>
      <c r="Y188" s="136"/>
      <c r="Z188" s="127" t="str">
        <f t="shared" si="108"/>
        <v/>
      </c>
      <c r="AA188" s="187"/>
      <c r="AB188" s="188"/>
      <c r="AC188" s="189"/>
      <c r="AD188" s="189"/>
      <c r="AE188" s="189"/>
      <c r="AF188" s="191"/>
      <c r="AG188" s="199"/>
      <c r="AH188" s="132"/>
      <c r="AI188" s="143"/>
      <c r="AJ188" s="122"/>
      <c r="AK188" s="51"/>
      <c r="AL188" s="186"/>
      <c r="AM188" s="33" t="s">
        <v>206</v>
      </c>
      <c r="AN188" s="32"/>
      <c r="AO188" s="126"/>
      <c r="AP188" s="32"/>
      <c r="AQ188" s="32"/>
      <c r="AR188" s="32"/>
      <c r="AS188" s="32"/>
      <c r="AT188" s="127" t="str">
        <f t="shared" si="91"/>
        <v/>
      </c>
      <c r="AU188" s="187"/>
      <c r="AV188" s="188"/>
      <c r="AW188" s="189"/>
      <c r="AX188" s="189"/>
      <c r="AY188" s="189"/>
      <c r="AZ188" s="191"/>
      <c r="BA188" s="193"/>
      <c r="BB188" s="132"/>
      <c r="BC188" s="143"/>
      <c r="BD188" s="122"/>
      <c r="BE188" s="51"/>
      <c r="BF188" s="186"/>
      <c r="BG188" s="33" t="s">
        <v>206</v>
      </c>
      <c r="BH188" s="32"/>
      <c r="BI188" s="126"/>
      <c r="BJ188" s="32"/>
      <c r="BK188" s="32"/>
      <c r="BL188" s="32"/>
      <c r="BM188" s="32"/>
      <c r="BN188" s="139" t="str">
        <f t="shared" si="101"/>
        <v/>
      </c>
      <c r="BO188" s="187"/>
      <c r="BP188" s="188"/>
      <c r="BQ188" s="189"/>
      <c r="BR188" s="189"/>
      <c r="BS188" s="189"/>
      <c r="BT188" s="191"/>
      <c r="BU188" s="193"/>
      <c r="BV188" s="132"/>
      <c r="BW188" s="143"/>
      <c r="BX188" s="122"/>
      <c r="BY188" s="51"/>
      <c r="BZ188" s="186"/>
      <c r="CA188" s="33" t="s">
        <v>206</v>
      </c>
      <c r="CB188" s="32"/>
      <c r="CC188" s="126"/>
      <c r="CD188" s="32"/>
      <c r="CE188" s="32"/>
      <c r="CF188" s="32"/>
      <c r="CG188" s="32"/>
      <c r="CH188" s="139" t="str">
        <f t="shared" si="88"/>
        <v/>
      </c>
      <c r="CI188" s="187"/>
      <c r="CJ188" s="188"/>
      <c r="CK188" s="189"/>
      <c r="CL188" s="189"/>
      <c r="CM188" s="189"/>
      <c r="CN188" s="191"/>
      <c r="CO188" s="193"/>
      <c r="CP188" s="132"/>
      <c r="CQ188" s="143"/>
      <c r="CR188" s="122"/>
      <c r="CS188" s="107"/>
      <c r="CT188" s="107"/>
    </row>
    <row r="189" spans="1:98" s="108" customFormat="1" x14ac:dyDescent="0.25">
      <c r="A189" s="277"/>
      <c r="B189" s="278"/>
      <c r="C189" s="302"/>
      <c r="D189" s="303"/>
      <c r="E189" s="278"/>
      <c r="F189" s="122"/>
      <c r="G189" s="277"/>
      <c r="H189" s="278"/>
      <c r="I189" s="260"/>
      <c r="J189" s="261"/>
      <c r="K189" s="316"/>
      <c r="L189" s="188"/>
      <c r="M189" s="189"/>
      <c r="N189" s="189"/>
      <c r="O189" s="189"/>
      <c r="P189" s="191"/>
      <c r="Q189" s="51"/>
      <c r="R189" s="258"/>
      <c r="S189" s="33" t="s">
        <v>231</v>
      </c>
      <c r="T189" s="32"/>
      <c r="U189" s="126"/>
      <c r="V189" s="136"/>
      <c r="W189" s="136"/>
      <c r="X189" s="136"/>
      <c r="Y189" s="136"/>
      <c r="Z189" s="127" t="str">
        <f t="shared" si="108"/>
        <v/>
      </c>
      <c r="AA189" s="187"/>
      <c r="AB189" s="188"/>
      <c r="AC189" s="189"/>
      <c r="AD189" s="189"/>
      <c r="AE189" s="189"/>
      <c r="AF189" s="191"/>
      <c r="AG189" s="199"/>
      <c r="AH189" s="132"/>
      <c r="AI189" s="143"/>
      <c r="AJ189" s="122"/>
      <c r="AK189" s="51"/>
      <c r="AL189" s="186"/>
      <c r="AM189" s="33" t="s">
        <v>231</v>
      </c>
      <c r="AN189" s="32"/>
      <c r="AO189" s="126"/>
      <c r="AP189" s="32"/>
      <c r="AQ189" s="32"/>
      <c r="AR189" s="32"/>
      <c r="AS189" s="32"/>
      <c r="AT189" s="127" t="str">
        <f t="shared" si="91"/>
        <v/>
      </c>
      <c r="AU189" s="187"/>
      <c r="AV189" s="188"/>
      <c r="AW189" s="189"/>
      <c r="AX189" s="189"/>
      <c r="AY189" s="189"/>
      <c r="AZ189" s="191"/>
      <c r="BA189" s="193"/>
      <c r="BB189" s="132"/>
      <c r="BC189" s="143"/>
      <c r="BD189" s="122"/>
      <c r="BE189" s="51"/>
      <c r="BF189" s="186"/>
      <c r="BG189" s="33" t="s">
        <v>231</v>
      </c>
      <c r="BH189" s="32"/>
      <c r="BI189" s="126"/>
      <c r="BJ189" s="32"/>
      <c r="BK189" s="32"/>
      <c r="BL189" s="32"/>
      <c r="BM189" s="32"/>
      <c r="BN189" s="139" t="str">
        <f t="shared" si="101"/>
        <v/>
      </c>
      <c r="BO189" s="187"/>
      <c r="BP189" s="188"/>
      <c r="BQ189" s="189"/>
      <c r="BR189" s="189"/>
      <c r="BS189" s="189"/>
      <c r="BT189" s="191"/>
      <c r="BU189" s="193"/>
      <c r="BV189" s="132"/>
      <c r="BW189" s="143"/>
      <c r="BX189" s="122"/>
      <c r="BY189" s="51"/>
      <c r="BZ189" s="186"/>
      <c r="CA189" s="33" t="s">
        <v>231</v>
      </c>
      <c r="CB189" s="32"/>
      <c r="CC189" s="126"/>
      <c r="CD189" s="32"/>
      <c r="CE189" s="32"/>
      <c r="CF189" s="32"/>
      <c r="CG189" s="32"/>
      <c r="CH189" s="139" t="str">
        <f t="shared" si="88"/>
        <v/>
      </c>
      <c r="CI189" s="187"/>
      <c r="CJ189" s="188"/>
      <c r="CK189" s="189"/>
      <c r="CL189" s="189"/>
      <c r="CM189" s="189"/>
      <c r="CN189" s="191"/>
      <c r="CO189" s="193"/>
      <c r="CP189" s="132"/>
      <c r="CQ189" s="143"/>
      <c r="CR189" s="122"/>
      <c r="CS189" s="107"/>
      <c r="CT189" s="107"/>
    </row>
    <row r="190" spans="1:98" s="108" customFormat="1" x14ac:dyDescent="0.25">
      <c r="A190" s="277"/>
      <c r="B190" s="278"/>
      <c r="C190" s="302"/>
      <c r="D190" s="303"/>
      <c r="E190" s="278"/>
      <c r="F190" s="122"/>
      <c r="G190" s="277" t="b">
        <f>IF(H190&lt;&gt;"",(20.1+".2"))</f>
        <v>0</v>
      </c>
      <c r="H190" s="278"/>
      <c r="I190" s="260"/>
      <c r="J190" s="261"/>
      <c r="K190" s="316"/>
      <c r="L190" s="188"/>
      <c r="M190" s="189"/>
      <c r="N190" s="189"/>
      <c r="O190" s="189"/>
      <c r="P190" s="191"/>
      <c r="Q190" s="51"/>
      <c r="R190" s="258"/>
      <c r="S190" s="33" t="s">
        <v>207</v>
      </c>
      <c r="T190" s="32"/>
      <c r="U190" s="126"/>
      <c r="V190" s="136"/>
      <c r="W190" s="136"/>
      <c r="X190" s="136"/>
      <c r="Y190" s="136"/>
      <c r="Z190" s="127" t="str">
        <f t="shared" si="108"/>
        <v/>
      </c>
      <c r="AA190" s="187"/>
      <c r="AB190" s="188"/>
      <c r="AC190" s="189"/>
      <c r="AD190" s="189"/>
      <c r="AE190" s="189"/>
      <c r="AF190" s="191"/>
      <c r="AG190" s="199"/>
      <c r="AH190" s="133"/>
      <c r="AI190" s="143"/>
      <c r="AJ190" s="122"/>
      <c r="AK190" s="51"/>
      <c r="AL190" s="186"/>
      <c r="AM190" s="33" t="s">
        <v>207</v>
      </c>
      <c r="AN190" s="32"/>
      <c r="AO190" s="126"/>
      <c r="AP190" s="32"/>
      <c r="AQ190" s="32"/>
      <c r="AR190" s="32"/>
      <c r="AS190" s="32"/>
      <c r="AT190" s="127" t="str">
        <f t="shared" si="91"/>
        <v/>
      </c>
      <c r="AU190" s="187"/>
      <c r="AV190" s="188"/>
      <c r="AW190" s="189"/>
      <c r="AX190" s="189"/>
      <c r="AY190" s="189"/>
      <c r="AZ190" s="191"/>
      <c r="BA190" s="199"/>
      <c r="BB190" s="133"/>
      <c r="BC190" s="143"/>
      <c r="BD190" s="122"/>
      <c r="BE190" s="51"/>
      <c r="BF190" s="186"/>
      <c r="BG190" s="33" t="s">
        <v>207</v>
      </c>
      <c r="BH190" s="32"/>
      <c r="BI190" s="126"/>
      <c r="BJ190" s="32"/>
      <c r="BK190" s="32"/>
      <c r="BL190" s="32"/>
      <c r="BM190" s="32"/>
      <c r="BN190" s="139" t="str">
        <f t="shared" si="101"/>
        <v/>
      </c>
      <c r="BO190" s="187"/>
      <c r="BP190" s="188"/>
      <c r="BQ190" s="189"/>
      <c r="BR190" s="189"/>
      <c r="BS190" s="189"/>
      <c r="BT190" s="191"/>
      <c r="BU190" s="199"/>
      <c r="BV190" s="133"/>
      <c r="BW190" s="143"/>
      <c r="BX190" s="122"/>
      <c r="BY190" s="51"/>
      <c r="BZ190" s="186"/>
      <c r="CA190" s="33" t="s">
        <v>207</v>
      </c>
      <c r="CB190" s="32"/>
      <c r="CC190" s="126"/>
      <c r="CD190" s="32"/>
      <c r="CE190" s="32"/>
      <c r="CF190" s="32"/>
      <c r="CG190" s="32"/>
      <c r="CH190" s="139" t="str">
        <f t="shared" si="88"/>
        <v/>
      </c>
      <c r="CI190" s="187"/>
      <c r="CJ190" s="188"/>
      <c r="CK190" s="189"/>
      <c r="CL190" s="189"/>
      <c r="CM190" s="189"/>
      <c r="CN190" s="191"/>
      <c r="CO190" s="199"/>
      <c r="CP190" s="133"/>
      <c r="CQ190" s="143"/>
      <c r="CR190" s="122"/>
      <c r="CS190" s="107"/>
      <c r="CT190" s="107"/>
    </row>
    <row r="191" spans="1:98" s="108" customFormat="1" x14ac:dyDescent="0.25">
      <c r="A191" s="277"/>
      <c r="B191" s="278"/>
      <c r="C191" s="302"/>
      <c r="D191" s="303"/>
      <c r="E191" s="278"/>
      <c r="F191" s="122"/>
      <c r="G191" s="277"/>
      <c r="H191" s="278"/>
      <c r="I191" s="260"/>
      <c r="J191" s="261"/>
      <c r="K191" s="316"/>
      <c r="L191" s="188"/>
      <c r="M191" s="189"/>
      <c r="N191" s="189"/>
      <c r="O191" s="189"/>
      <c r="P191" s="191"/>
      <c r="Q191" s="51"/>
      <c r="R191" s="258"/>
      <c r="S191" s="33" t="s">
        <v>208</v>
      </c>
      <c r="T191" s="32"/>
      <c r="U191" s="126"/>
      <c r="V191" s="136"/>
      <c r="W191" s="136"/>
      <c r="X191" s="136"/>
      <c r="Y191" s="136"/>
      <c r="Z191" s="127" t="str">
        <f t="shared" si="108"/>
        <v/>
      </c>
      <c r="AA191" s="187"/>
      <c r="AB191" s="188"/>
      <c r="AC191" s="189"/>
      <c r="AD191" s="189"/>
      <c r="AE191" s="189"/>
      <c r="AF191" s="191"/>
      <c r="AG191" s="199"/>
      <c r="AH191" s="133"/>
      <c r="AI191" s="143"/>
      <c r="AJ191" s="122"/>
      <c r="AK191" s="51"/>
      <c r="AL191" s="186"/>
      <c r="AM191" s="33" t="s">
        <v>208</v>
      </c>
      <c r="AN191" s="32"/>
      <c r="AO191" s="126"/>
      <c r="AP191" s="32"/>
      <c r="AQ191" s="32"/>
      <c r="AR191" s="32"/>
      <c r="AS191" s="32"/>
      <c r="AT191" s="127" t="str">
        <f t="shared" si="91"/>
        <v/>
      </c>
      <c r="AU191" s="187"/>
      <c r="AV191" s="188"/>
      <c r="AW191" s="189"/>
      <c r="AX191" s="189"/>
      <c r="AY191" s="189"/>
      <c r="AZ191" s="191"/>
      <c r="BA191" s="199"/>
      <c r="BB191" s="133"/>
      <c r="BC191" s="143"/>
      <c r="BD191" s="122"/>
      <c r="BE191" s="51"/>
      <c r="BF191" s="186"/>
      <c r="BG191" s="33" t="s">
        <v>208</v>
      </c>
      <c r="BH191" s="32"/>
      <c r="BI191" s="126"/>
      <c r="BJ191" s="32"/>
      <c r="BK191" s="32"/>
      <c r="BL191" s="32"/>
      <c r="BM191" s="32"/>
      <c r="BN191" s="139" t="str">
        <f t="shared" si="101"/>
        <v/>
      </c>
      <c r="BO191" s="187"/>
      <c r="BP191" s="188"/>
      <c r="BQ191" s="189"/>
      <c r="BR191" s="189"/>
      <c r="BS191" s="189"/>
      <c r="BT191" s="191"/>
      <c r="BU191" s="199"/>
      <c r="BV191" s="133"/>
      <c r="BW191" s="143"/>
      <c r="BX191" s="122"/>
      <c r="BY191" s="51"/>
      <c r="BZ191" s="186"/>
      <c r="CA191" s="33" t="s">
        <v>208</v>
      </c>
      <c r="CB191" s="32"/>
      <c r="CC191" s="126"/>
      <c r="CD191" s="32"/>
      <c r="CE191" s="32"/>
      <c r="CF191" s="32"/>
      <c r="CG191" s="32"/>
      <c r="CH191" s="139" t="str">
        <f t="shared" si="88"/>
        <v/>
      </c>
      <c r="CI191" s="187"/>
      <c r="CJ191" s="188"/>
      <c r="CK191" s="189"/>
      <c r="CL191" s="189"/>
      <c r="CM191" s="189"/>
      <c r="CN191" s="191"/>
      <c r="CO191" s="199"/>
      <c r="CP191" s="133"/>
      <c r="CQ191" s="143"/>
      <c r="CR191" s="122"/>
      <c r="CS191" s="107"/>
      <c r="CT191" s="107"/>
    </row>
    <row r="192" spans="1:98" s="108" customFormat="1" ht="13.5" thickBot="1" x14ac:dyDescent="0.3">
      <c r="A192" s="304"/>
      <c r="B192" s="305"/>
      <c r="C192" s="308"/>
      <c r="D192" s="309"/>
      <c r="E192" s="305"/>
      <c r="F192" s="123"/>
      <c r="G192" s="304"/>
      <c r="H192" s="305"/>
      <c r="I192" s="306"/>
      <c r="J192" s="307"/>
      <c r="K192" s="321"/>
      <c r="L192" s="195"/>
      <c r="M192" s="196"/>
      <c r="N192" s="196"/>
      <c r="O192" s="196"/>
      <c r="P192" s="197"/>
      <c r="Q192" s="51"/>
      <c r="R192" s="279"/>
      <c r="S192" s="65" t="s">
        <v>232</v>
      </c>
      <c r="T192" s="66"/>
      <c r="U192" s="128"/>
      <c r="V192" s="137"/>
      <c r="W192" s="137"/>
      <c r="X192" s="137"/>
      <c r="Y192" s="137"/>
      <c r="Z192" s="129" t="str">
        <f t="shared" si="108"/>
        <v/>
      </c>
      <c r="AA192" s="194"/>
      <c r="AB192" s="195"/>
      <c r="AC192" s="196"/>
      <c r="AD192" s="196"/>
      <c r="AE192" s="196"/>
      <c r="AF192" s="197"/>
      <c r="AG192" s="200"/>
      <c r="AH192" s="134"/>
      <c r="AI192" s="144"/>
      <c r="AJ192" s="123"/>
      <c r="AK192" s="51"/>
      <c r="AL192" s="198"/>
      <c r="AM192" s="65" t="s">
        <v>232</v>
      </c>
      <c r="AN192" s="66"/>
      <c r="AO192" s="128"/>
      <c r="AP192" s="66"/>
      <c r="AQ192" s="66"/>
      <c r="AR192" s="66"/>
      <c r="AS192" s="66"/>
      <c r="AT192" s="129" t="str">
        <f t="shared" si="91"/>
        <v/>
      </c>
      <c r="AU192" s="194"/>
      <c r="AV192" s="195"/>
      <c r="AW192" s="196"/>
      <c r="AX192" s="196"/>
      <c r="AY192" s="196"/>
      <c r="AZ192" s="197"/>
      <c r="BA192" s="200"/>
      <c r="BB192" s="134"/>
      <c r="BC192" s="144"/>
      <c r="BD192" s="123"/>
      <c r="BE192" s="51"/>
      <c r="BF192" s="198"/>
      <c r="BG192" s="65" t="s">
        <v>232</v>
      </c>
      <c r="BH192" s="66"/>
      <c r="BI192" s="128"/>
      <c r="BJ192" s="66"/>
      <c r="BK192" s="66"/>
      <c r="BL192" s="66"/>
      <c r="BM192" s="66"/>
      <c r="BN192" s="140" t="str">
        <f t="shared" si="101"/>
        <v/>
      </c>
      <c r="BO192" s="194"/>
      <c r="BP192" s="195"/>
      <c r="BQ192" s="196"/>
      <c r="BR192" s="196"/>
      <c r="BS192" s="196"/>
      <c r="BT192" s="197"/>
      <c r="BU192" s="200"/>
      <c r="BV192" s="134"/>
      <c r="BW192" s="144"/>
      <c r="BX192" s="123"/>
      <c r="BY192" s="51"/>
      <c r="BZ192" s="198"/>
      <c r="CA192" s="65" t="s">
        <v>232</v>
      </c>
      <c r="CB192" s="66"/>
      <c r="CC192" s="128"/>
      <c r="CD192" s="66"/>
      <c r="CE192" s="66"/>
      <c r="CF192" s="66"/>
      <c r="CG192" s="66"/>
      <c r="CH192" s="140" t="str">
        <f t="shared" si="88"/>
        <v/>
      </c>
      <c r="CI192" s="194"/>
      <c r="CJ192" s="195"/>
      <c r="CK192" s="196"/>
      <c r="CL192" s="196"/>
      <c r="CM192" s="196"/>
      <c r="CN192" s="197"/>
      <c r="CO192" s="200"/>
      <c r="CP192" s="134"/>
      <c r="CQ192" s="144"/>
      <c r="CR192" s="123"/>
      <c r="CS192" s="107"/>
      <c r="CT192" s="107"/>
    </row>
    <row r="193" spans="1:98" x14ac:dyDescent="0.2">
      <c r="A193" s="19"/>
      <c r="B193" s="16"/>
      <c r="C193" s="16"/>
      <c r="D193" s="16"/>
      <c r="E193" s="16"/>
      <c r="F193" s="16"/>
      <c r="G193" s="16"/>
      <c r="H193" s="16"/>
      <c r="I193" s="16"/>
      <c r="J193" s="16"/>
      <c r="K193" s="146"/>
      <c r="L193" s="20"/>
      <c r="M193" s="20"/>
      <c r="N193" s="20"/>
      <c r="O193" s="20"/>
      <c r="P193" s="20"/>
      <c r="Q193" s="16"/>
      <c r="R193" s="20"/>
      <c r="S193" s="16"/>
      <c r="T193" s="16"/>
      <c r="U193" s="16"/>
      <c r="V193" s="20"/>
      <c r="W193" s="20"/>
      <c r="X193" s="20"/>
      <c r="Y193" s="20"/>
      <c r="Z193" s="16"/>
      <c r="AA193" s="20"/>
      <c r="AB193" s="20"/>
      <c r="AC193" s="20"/>
      <c r="AD193" s="20"/>
      <c r="AE193" s="20"/>
      <c r="AF193" s="20"/>
      <c r="AG193" s="16"/>
      <c r="AH193" s="16"/>
      <c r="AI193" s="20"/>
      <c r="AJ193" s="16"/>
      <c r="AK193" s="16"/>
      <c r="AL193" s="16"/>
      <c r="AM193" s="16"/>
      <c r="AN193" s="16"/>
      <c r="AO193" s="16"/>
      <c r="AP193" s="16"/>
      <c r="AQ193" s="16"/>
      <c r="AR193" s="16"/>
      <c r="AS193" s="16"/>
      <c r="AT193" s="16"/>
      <c r="AU193" s="16"/>
      <c r="AV193" s="16"/>
      <c r="AW193" s="16"/>
      <c r="AX193" s="16"/>
      <c r="AY193" s="16"/>
      <c r="AZ193" s="16"/>
      <c r="BA193" s="16"/>
      <c r="BB193" s="16"/>
      <c r="BC193" s="20"/>
      <c r="BD193" s="16"/>
      <c r="BE193" s="16"/>
      <c r="BF193" s="16"/>
      <c r="BG193" s="16"/>
      <c r="BH193" s="16"/>
      <c r="BI193" s="16"/>
      <c r="BJ193" s="16"/>
      <c r="BK193" s="16"/>
      <c r="BL193" s="16"/>
      <c r="BM193" s="16"/>
      <c r="BN193" s="16"/>
      <c r="BO193" s="16"/>
      <c r="BP193" s="16"/>
      <c r="BQ193" s="16"/>
      <c r="BR193" s="16"/>
      <c r="BS193" s="16"/>
      <c r="BT193" s="16"/>
      <c r="BU193" s="16"/>
      <c r="BV193" s="16"/>
      <c r="BW193" s="20"/>
      <c r="BX193" s="16"/>
      <c r="BY193" s="16"/>
      <c r="BZ193" s="16"/>
      <c r="CA193" s="16"/>
      <c r="CB193" s="16"/>
      <c r="CC193" s="16"/>
      <c r="CD193" s="16"/>
      <c r="CE193" s="16"/>
      <c r="CF193" s="16"/>
      <c r="CG193" s="16"/>
      <c r="CH193" s="16"/>
      <c r="CI193" s="16"/>
      <c r="CJ193" s="16"/>
      <c r="CK193" s="16"/>
      <c r="CL193" s="16"/>
      <c r="CM193" s="16"/>
      <c r="CN193" s="16"/>
      <c r="CO193" s="16"/>
      <c r="CP193" s="16"/>
      <c r="CQ193" s="20"/>
      <c r="CR193" s="16"/>
      <c r="CS193" s="16"/>
      <c r="CT193" s="16"/>
    </row>
    <row r="194" spans="1:98" x14ac:dyDescent="0.2">
      <c r="A194" s="19"/>
      <c r="B194" s="16"/>
      <c r="C194" s="16"/>
      <c r="D194" s="16"/>
      <c r="E194" s="16"/>
      <c r="F194" s="16"/>
      <c r="G194" s="16"/>
      <c r="H194" s="16"/>
      <c r="I194" s="16"/>
      <c r="J194" s="16"/>
      <c r="K194" s="146"/>
      <c r="L194" s="20"/>
      <c r="M194" s="20"/>
      <c r="N194" s="20"/>
      <c r="O194" s="20"/>
      <c r="P194" s="20"/>
      <c r="Q194" s="16"/>
      <c r="R194" s="20"/>
      <c r="S194" s="16"/>
      <c r="T194" s="16"/>
      <c r="U194" s="16"/>
      <c r="V194" s="20"/>
      <c r="W194" s="20"/>
      <c r="X194" s="20"/>
      <c r="Y194" s="20"/>
      <c r="Z194" s="16"/>
      <c r="AA194" s="20"/>
      <c r="AB194" s="20"/>
      <c r="AC194" s="20"/>
      <c r="AD194" s="20"/>
      <c r="AE194" s="20"/>
      <c r="AF194" s="20"/>
      <c r="AG194" s="16"/>
      <c r="AH194" s="16"/>
      <c r="AI194" s="20"/>
      <c r="AJ194" s="16"/>
      <c r="AK194" s="16"/>
      <c r="AL194" s="16"/>
      <c r="AM194" s="16"/>
      <c r="AN194" s="16"/>
      <c r="AO194" s="16"/>
      <c r="AP194" s="16"/>
      <c r="AQ194" s="16"/>
      <c r="AR194" s="16"/>
      <c r="AS194" s="16"/>
      <c r="AT194" s="16"/>
      <c r="AU194" s="16"/>
      <c r="AV194" s="16"/>
      <c r="AW194" s="16"/>
      <c r="AX194" s="16"/>
      <c r="AY194" s="16"/>
      <c r="AZ194" s="16"/>
      <c r="BA194" s="16"/>
      <c r="BB194" s="16"/>
      <c r="BC194" s="20"/>
      <c r="BD194" s="16"/>
      <c r="BE194" s="16"/>
      <c r="BF194" s="16"/>
      <c r="BG194" s="16"/>
      <c r="BH194" s="16"/>
      <c r="BI194" s="16"/>
      <c r="BJ194" s="16"/>
      <c r="BK194" s="16"/>
      <c r="BL194" s="16"/>
      <c r="BM194" s="16"/>
      <c r="BN194" s="16"/>
      <c r="BO194" s="16"/>
      <c r="BP194" s="16"/>
      <c r="BQ194" s="16"/>
      <c r="BR194" s="16"/>
      <c r="BS194" s="16"/>
      <c r="BT194" s="16"/>
      <c r="BU194" s="16"/>
      <c r="BV194" s="16"/>
      <c r="BW194" s="20"/>
      <c r="BX194" s="16"/>
      <c r="BY194" s="16"/>
      <c r="BZ194" s="16"/>
      <c r="CA194" s="16"/>
      <c r="CB194" s="16"/>
      <c r="CC194" s="16"/>
      <c r="CD194" s="16"/>
      <c r="CE194" s="16"/>
      <c r="CF194" s="16"/>
      <c r="CG194" s="16"/>
      <c r="CH194" s="16"/>
      <c r="CI194" s="16"/>
      <c r="CJ194" s="16"/>
      <c r="CK194" s="16"/>
      <c r="CL194" s="16"/>
      <c r="CM194" s="16"/>
      <c r="CN194" s="16"/>
      <c r="CO194" s="16"/>
      <c r="CP194" s="16"/>
      <c r="CQ194" s="20"/>
      <c r="CR194" s="16"/>
      <c r="CS194" s="16"/>
      <c r="CT194" s="16"/>
    </row>
    <row r="195" spans="1:98" x14ac:dyDescent="0.2">
      <c r="A195" s="19"/>
      <c r="B195" s="16"/>
      <c r="C195" s="16"/>
      <c r="D195" s="16"/>
      <c r="E195" s="16"/>
      <c r="F195" s="16"/>
      <c r="G195" s="16"/>
      <c r="H195" s="16"/>
      <c r="I195" s="16"/>
      <c r="J195" s="16"/>
      <c r="K195" s="146"/>
      <c r="L195" s="20"/>
      <c r="M195" s="20"/>
      <c r="N195" s="20"/>
      <c r="O195" s="20"/>
      <c r="P195" s="20"/>
      <c r="Q195" s="16"/>
      <c r="R195" s="20"/>
      <c r="S195" s="16"/>
      <c r="T195" s="16"/>
      <c r="U195" s="16"/>
      <c r="V195" s="20"/>
      <c r="W195" s="20"/>
      <c r="X195" s="20"/>
      <c r="Y195" s="20"/>
      <c r="Z195" s="16"/>
      <c r="AA195" s="20"/>
      <c r="AB195" s="20"/>
      <c r="AC195" s="20"/>
      <c r="AD195" s="20"/>
      <c r="AE195" s="20"/>
      <c r="AF195" s="20"/>
      <c r="AG195" s="16"/>
      <c r="AH195" s="16"/>
      <c r="AI195" s="20"/>
      <c r="AJ195" s="16"/>
      <c r="AK195" s="16"/>
      <c r="AL195" s="16"/>
      <c r="AM195" s="16"/>
      <c r="AN195" s="16"/>
      <c r="AO195" s="16"/>
      <c r="AP195" s="16"/>
      <c r="AQ195" s="16"/>
      <c r="AR195" s="16"/>
      <c r="AS195" s="16"/>
      <c r="AT195" s="16"/>
      <c r="AU195" s="16"/>
      <c r="AV195" s="16"/>
      <c r="AW195" s="16"/>
      <c r="AX195" s="16"/>
      <c r="AY195" s="16"/>
      <c r="AZ195" s="16"/>
      <c r="BA195" s="16"/>
      <c r="BB195" s="16"/>
      <c r="BC195" s="20"/>
      <c r="BD195" s="16"/>
      <c r="BE195" s="16"/>
      <c r="BF195" s="16"/>
      <c r="BG195" s="16"/>
      <c r="BH195" s="16"/>
      <c r="BI195" s="16"/>
      <c r="BJ195" s="16"/>
      <c r="BK195" s="16"/>
      <c r="BL195" s="16"/>
      <c r="BM195" s="16"/>
      <c r="BN195" s="16"/>
      <c r="BO195" s="16"/>
      <c r="BP195" s="16"/>
      <c r="BQ195" s="16"/>
      <c r="BR195" s="16"/>
      <c r="BS195" s="16"/>
      <c r="BT195" s="16"/>
      <c r="BU195" s="16"/>
      <c r="BV195" s="16"/>
      <c r="BW195" s="20"/>
      <c r="BX195" s="16"/>
      <c r="BY195" s="16"/>
      <c r="BZ195" s="16"/>
      <c r="CA195" s="16"/>
      <c r="CB195" s="16"/>
      <c r="CC195" s="16"/>
      <c r="CD195" s="16"/>
      <c r="CE195" s="16"/>
      <c r="CF195" s="16"/>
      <c r="CG195" s="16"/>
      <c r="CH195" s="16"/>
      <c r="CI195" s="16"/>
      <c r="CJ195" s="16"/>
      <c r="CK195" s="16"/>
      <c r="CL195" s="16"/>
      <c r="CM195" s="16"/>
      <c r="CN195" s="16"/>
      <c r="CO195" s="16"/>
      <c r="CP195" s="16"/>
      <c r="CQ195" s="20"/>
      <c r="CR195" s="16"/>
      <c r="CS195" s="16"/>
      <c r="CT195" s="16"/>
    </row>
    <row r="196" spans="1:98" x14ac:dyDescent="0.2">
      <c r="A196" s="19"/>
      <c r="B196" s="16"/>
      <c r="C196" s="16"/>
      <c r="D196" s="16"/>
      <c r="E196" s="16"/>
      <c r="F196" s="16"/>
      <c r="G196" s="16"/>
      <c r="H196" s="16"/>
      <c r="I196" s="16"/>
      <c r="J196" s="16"/>
      <c r="K196" s="146"/>
      <c r="L196" s="20"/>
      <c r="M196" s="20"/>
      <c r="N196" s="20"/>
      <c r="O196" s="20"/>
      <c r="P196" s="20"/>
      <c r="Q196" s="16"/>
      <c r="R196" s="20"/>
      <c r="S196" s="16"/>
      <c r="T196" s="16"/>
      <c r="U196" s="16"/>
      <c r="V196" s="20"/>
      <c r="W196" s="20"/>
      <c r="X196" s="20"/>
      <c r="Y196" s="20"/>
      <c r="Z196" s="16"/>
      <c r="AA196" s="20"/>
      <c r="AB196" s="20"/>
      <c r="AC196" s="20"/>
      <c r="AD196" s="20"/>
      <c r="AE196" s="20"/>
      <c r="AF196" s="20"/>
      <c r="AG196" s="16"/>
      <c r="AH196" s="16"/>
      <c r="AI196" s="20"/>
      <c r="AJ196" s="16"/>
      <c r="AK196" s="16"/>
      <c r="AL196" s="16"/>
      <c r="AM196" s="16"/>
      <c r="AN196" s="16"/>
      <c r="AO196" s="16"/>
      <c r="AP196" s="16"/>
      <c r="AQ196" s="16"/>
      <c r="AR196" s="16"/>
      <c r="AS196" s="16"/>
      <c r="AT196" s="16"/>
      <c r="AU196" s="16"/>
      <c r="AV196" s="16"/>
      <c r="AW196" s="16"/>
      <c r="AX196" s="16"/>
      <c r="AY196" s="16"/>
      <c r="AZ196" s="16"/>
      <c r="BA196" s="16"/>
      <c r="BB196" s="16"/>
      <c r="BC196" s="20"/>
      <c r="BD196" s="16"/>
      <c r="BE196" s="16"/>
      <c r="BF196" s="16"/>
      <c r="BG196" s="16"/>
      <c r="BH196" s="16"/>
      <c r="BI196" s="16"/>
      <c r="BJ196" s="16"/>
      <c r="BK196" s="16"/>
      <c r="BL196" s="16"/>
      <c r="BM196" s="16"/>
      <c r="BN196" s="16"/>
      <c r="BO196" s="16"/>
      <c r="BP196" s="16"/>
      <c r="BQ196" s="16"/>
      <c r="BR196" s="16"/>
      <c r="BS196" s="16"/>
      <c r="BT196" s="16"/>
      <c r="BU196" s="16"/>
      <c r="BV196" s="16"/>
      <c r="BW196" s="20"/>
      <c r="BX196" s="16"/>
      <c r="BY196" s="16"/>
      <c r="BZ196" s="16"/>
      <c r="CA196" s="16"/>
      <c r="CB196" s="16"/>
      <c r="CC196" s="16"/>
      <c r="CD196" s="16"/>
      <c r="CE196" s="16"/>
      <c r="CF196" s="16"/>
      <c r="CG196" s="16"/>
      <c r="CH196" s="16"/>
      <c r="CI196" s="16"/>
      <c r="CJ196" s="16"/>
      <c r="CK196" s="16"/>
      <c r="CL196" s="16"/>
      <c r="CM196" s="16"/>
      <c r="CN196" s="16"/>
      <c r="CO196" s="16"/>
      <c r="CP196" s="16"/>
      <c r="CQ196" s="20"/>
      <c r="CR196" s="16"/>
      <c r="CS196" s="16"/>
      <c r="CT196" s="16"/>
    </row>
    <row r="197" spans="1:98" x14ac:dyDescent="0.2">
      <c r="A197" s="19"/>
      <c r="B197" s="16"/>
      <c r="C197" s="16"/>
      <c r="D197" s="16"/>
      <c r="E197" s="16"/>
      <c r="F197" s="16"/>
      <c r="G197" s="16"/>
      <c r="H197" s="16"/>
      <c r="I197" s="16"/>
      <c r="J197" s="16"/>
      <c r="K197" s="146"/>
      <c r="L197" s="20"/>
      <c r="M197" s="20"/>
      <c r="N197" s="20"/>
      <c r="O197" s="20"/>
      <c r="P197" s="20"/>
      <c r="Q197" s="16"/>
      <c r="R197" s="20"/>
      <c r="S197" s="16"/>
      <c r="T197" s="16"/>
      <c r="U197" s="16"/>
      <c r="V197" s="20"/>
      <c r="W197" s="20"/>
      <c r="X197" s="20"/>
      <c r="Y197" s="20"/>
      <c r="Z197" s="16"/>
      <c r="AA197" s="20"/>
      <c r="AB197" s="20"/>
      <c r="AC197" s="20"/>
      <c r="AD197" s="20"/>
      <c r="AE197" s="20"/>
      <c r="AF197" s="20"/>
      <c r="AG197" s="16"/>
      <c r="AH197" s="16"/>
      <c r="AI197" s="20"/>
      <c r="AJ197" s="16"/>
      <c r="AK197" s="16"/>
      <c r="AL197" s="16"/>
      <c r="AM197" s="16"/>
      <c r="AN197" s="16"/>
      <c r="AO197" s="16"/>
      <c r="AP197" s="16"/>
      <c r="AQ197" s="16"/>
      <c r="AR197" s="16"/>
      <c r="AS197" s="16"/>
      <c r="AT197" s="16"/>
      <c r="AU197" s="16"/>
      <c r="AV197" s="16"/>
      <c r="AW197" s="16"/>
      <c r="AX197" s="16"/>
      <c r="AY197" s="16"/>
      <c r="AZ197" s="16"/>
      <c r="BA197" s="16"/>
      <c r="BB197" s="16"/>
      <c r="BC197" s="20"/>
      <c r="BD197" s="16"/>
      <c r="BE197" s="16"/>
      <c r="BF197" s="16"/>
      <c r="BG197" s="16"/>
      <c r="BH197" s="16"/>
      <c r="BI197" s="16"/>
      <c r="BJ197" s="16"/>
      <c r="BK197" s="16"/>
      <c r="BL197" s="16"/>
      <c r="BM197" s="16"/>
      <c r="BN197" s="16"/>
      <c r="BO197" s="16"/>
      <c r="BP197" s="16"/>
      <c r="BQ197" s="16"/>
      <c r="BR197" s="16"/>
      <c r="BS197" s="16"/>
      <c r="BT197" s="16"/>
      <c r="BU197" s="16"/>
      <c r="BV197" s="16"/>
      <c r="BW197" s="20"/>
      <c r="BX197" s="16"/>
      <c r="BY197" s="16"/>
      <c r="BZ197" s="16"/>
      <c r="CA197" s="16"/>
      <c r="CB197" s="16"/>
      <c r="CC197" s="16"/>
      <c r="CD197" s="16"/>
      <c r="CE197" s="16"/>
      <c r="CF197" s="16"/>
      <c r="CG197" s="16"/>
      <c r="CH197" s="16"/>
      <c r="CI197" s="16"/>
      <c r="CJ197" s="16"/>
      <c r="CK197" s="16"/>
      <c r="CL197" s="16"/>
      <c r="CM197" s="16"/>
      <c r="CN197" s="16"/>
      <c r="CO197" s="16"/>
      <c r="CP197" s="16"/>
      <c r="CQ197" s="20"/>
      <c r="CR197" s="16"/>
      <c r="CS197" s="16"/>
      <c r="CT197" s="16"/>
    </row>
    <row r="198" spans="1:98" x14ac:dyDescent="0.2">
      <c r="A198" s="19"/>
      <c r="B198" s="16"/>
      <c r="C198" s="16"/>
      <c r="D198" s="16"/>
      <c r="E198" s="16"/>
      <c r="F198" s="16"/>
      <c r="G198" s="16"/>
      <c r="H198" s="16"/>
      <c r="I198" s="16"/>
      <c r="J198" s="16"/>
      <c r="K198" s="146"/>
      <c r="L198" s="20"/>
      <c r="M198" s="20"/>
      <c r="N198" s="20"/>
      <c r="O198" s="20"/>
      <c r="P198" s="20"/>
      <c r="Q198" s="16"/>
      <c r="R198" s="20"/>
      <c r="S198" s="16"/>
      <c r="T198" s="16"/>
      <c r="U198" s="16"/>
      <c r="V198" s="20"/>
      <c r="W198" s="20"/>
      <c r="X198" s="20"/>
      <c r="Y198" s="20"/>
      <c r="Z198" s="16"/>
      <c r="AA198" s="20"/>
      <c r="AB198" s="20"/>
      <c r="AC198" s="20"/>
      <c r="AD198" s="20"/>
      <c r="AE198" s="20"/>
      <c r="AF198" s="20"/>
      <c r="AG198" s="16"/>
      <c r="AH198" s="16"/>
      <c r="AI198" s="20"/>
      <c r="AJ198" s="16"/>
      <c r="AK198" s="16"/>
      <c r="AL198" s="16"/>
      <c r="AM198" s="16"/>
      <c r="AN198" s="16"/>
      <c r="AO198" s="16"/>
      <c r="AP198" s="16"/>
      <c r="AQ198" s="16"/>
      <c r="AR198" s="16"/>
      <c r="AS198" s="16"/>
      <c r="AT198" s="16"/>
      <c r="AU198" s="16"/>
      <c r="AV198" s="16"/>
      <c r="AW198" s="16"/>
      <c r="AX198" s="16"/>
      <c r="AY198" s="16"/>
      <c r="AZ198" s="16"/>
      <c r="BA198" s="16"/>
      <c r="BB198" s="16"/>
      <c r="BC198" s="20"/>
      <c r="BD198" s="16"/>
      <c r="BE198" s="16"/>
      <c r="BF198" s="16"/>
      <c r="BG198" s="16"/>
      <c r="BH198" s="16"/>
      <c r="BI198" s="16"/>
      <c r="BJ198" s="16"/>
      <c r="BK198" s="16"/>
      <c r="BL198" s="16"/>
      <c r="BM198" s="16"/>
      <c r="BN198" s="16"/>
      <c r="BO198" s="16"/>
      <c r="BP198" s="16"/>
      <c r="BQ198" s="16"/>
      <c r="BR198" s="16"/>
      <c r="BS198" s="16"/>
      <c r="BT198" s="16"/>
      <c r="BU198" s="16"/>
      <c r="BV198" s="16"/>
      <c r="BW198" s="20"/>
      <c r="BX198" s="16"/>
      <c r="BY198" s="16"/>
      <c r="BZ198" s="16"/>
      <c r="CA198" s="16"/>
      <c r="CB198" s="16"/>
      <c r="CC198" s="16"/>
      <c r="CD198" s="16"/>
      <c r="CE198" s="16"/>
      <c r="CF198" s="16"/>
      <c r="CG198" s="16"/>
      <c r="CH198" s="16"/>
      <c r="CI198" s="16"/>
      <c r="CJ198" s="16"/>
      <c r="CK198" s="16"/>
      <c r="CL198" s="16"/>
      <c r="CM198" s="16"/>
      <c r="CN198" s="16"/>
      <c r="CO198" s="16"/>
      <c r="CP198" s="16"/>
      <c r="CQ198" s="20"/>
      <c r="CR198" s="16"/>
      <c r="CS198" s="16"/>
      <c r="CT198" s="16"/>
    </row>
  </sheetData>
  <sheetProtection algorithmName="SHA-512" hashValue="eOzaPiaeD8plzpyKOKGhPm/n3ftXwwvGvaM0nzfTLGdJTp+Rri5zk30mAXgtUnWf1fpxTACE7nlzhi1AWa6Ymg==" saltValue="7vlEe9kaXMRTtTwJTgg6Jg==" spinCount="100000" sheet="1" objects="1" scenarios="1"/>
  <protectedRanges>
    <protectedRange sqref="T7:T8" name="Rango2_2"/>
    <protectedRange sqref="BZ6 AL6 BF6 AA6" name="Rango5_2"/>
    <protectedRange sqref="H8" name="Rango2_3"/>
  </protectedRanges>
  <mergeCells count="1577">
    <mergeCell ref="K166:K174"/>
    <mergeCell ref="K175:K183"/>
    <mergeCell ref="K184:K192"/>
    <mergeCell ref="K13:K21"/>
    <mergeCell ref="K22:K30"/>
    <mergeCell ref="K31:K39"/>
    <mergeCell ref="K40:K48"/>
    <mergeCell ref="K49:K57"/>
    <mergeCell ref="K58:K66"/>
    <mergeCell ref="K67:K75"/>
    <mergeCell ref="K76:K84"/>
    <mergeCell ref="K85:K93"/>
    <mergeCell ref="K94:K102"/>
    <mergeCell ref="K103:K111"/>
    <mergeCell ref="K112:K120"/>
    <mergeCell ref="K121:K129"/>
    <mergeCell ref="K130:K138"/>
    <mergeCell ref="K139:K147"/>
    <mergeCell ref="K148:K156"/>
    <mergeCell ref="K157:K165"/>
    <mergeCell ref="L1:O1"/>
    <mergeCell ref="AB1:AE1"/>
    <mergeCell ref="AV1:AY1"/>
    <mergeCell ref="BP1:BS1"/>
    <mergeCell ref="CJ1:CM1"/>
    <mergeCell ref="O11:O12"/>
    <mergeCell ref="R10:R12"/>
    <mergeCell ref="S10:S12"/>
    <mergeCell ref="T10:T12"/>
    <mergeCell ref="U10:U12"/>
    <mergeCell ref="V11:V12"/>
    <mergeCell ref="W11:W12"/>
    <mergeCell ref="P184:P192"/>
    <mergeCell ref="AB175:AB183"/>
    <mergeCell ref="AC175:AC183"/>
    <mergeCell ref="AD175:AD183"/>
    <mergeCell ref="AE175:AE183"/>
    <mergeCell ref="AF175:AF183"/>
    <mergeCell ref="AD157:AD165"/>
    <mergeCell ref="AE157:AE165"/>
    <mergeCell ref="AF157:AF165"/>
    <mergeCell ref="AD121:AD129"/>
    <mergeCell ref="AE121:AE129"/>
    <mergeCell ref="AF121:AF129"/>
    <mergeCell ref="AB112:AB120"/>
    <mergeCell ref="AC112:AC120"/>
    <mergeCell ref="AD112:AD120"/>
    <mergeCell ref="O130:O138"/>
    <mergeCell ref="P130:P138"/>
    <mergeCell ref="AC157:AC165"/>
    <mergeCell ref="P139:P147"/>
    <mergeCell ref="AB130:AB138"/>
    <mergeCell ref="AC130:AC138"/>
    <mergeCell ref="AD130:AD138"/>
    <mergeCell ref="R160:R162"/>
    <mergeCell ref="AE76:AE84"/>
    <mergeCell ref="AF76:AF84"/>
    <mergeCell ref="N175:N183"/>
    <mergeCell ref="O175:O183"/>
    <mergeCell ref="A67:A75"/>
    <mergeCell ref="B67:B75"/>
    <mergeCell ref="C67:C75"/>
    <mergeCell ref="D67:D75"/>
    <mergeCell ref="E67:E75"/>
    <mergeCell ref="AB76:AB84"/>
    <mergeCell ref="AC76:AC84"/>
    <mergeCell ref="AD76:AD84"/>
    <mergeCell ref="L67:L75"/>
    <mergeCell ref="M67:M75"/>
    <mergeCell ref="N67:N75"/>
    <mergeCell ref="O67:O75"/>
    <mergeCell ref="P67:P75"/>
    <mergeCell ref="H82:H84"/>
    <mergeCell ref="I82:I84"/>
    <mergeCell ref="J82:J84"/>
    <mergeCell ref="A139:A147"/>
    <mergeCell ref="B139:B147"/>
    <mergeCell ref="L130:L138"/>
    <mergeCell ref="M130:M138"/>
    <mergeCell ref="N130:N138"/>
    <mergeCell ref="AC85:AC93"/>
    <mergeCell ref="AD85:AD93"/>
    <mergeCell ref="A76:A84"/>
    <mergeCell ref="B76:B84"/>
    <mergeCell ref="C76:C84"/>
    <mergeCell ref="D76:D84"/>
    <mergeCell ref="E76:E84"/>
    <mergeCell ref="R67:R69"/>
    <mergeCell ref="R70:R72"/>
    <mergeCell ref="R73:R75"/>
    <mergeCell ref="R76:R78"/>
    <mergeCell ref="R79:R81"/>
    <mergeCell ref="L76:L84"/>
    <mergeCell ref="M76:M84"/>
    <mergeCell ref="N76:N84"/>
    <mergeCell ref="O76:O84"/>
    <mergeCell ref="P76:P84"/>
    <mergeCell ref="AB67:AB75"/>
    <mergeCell ref="AC67:AC75"/>
    <mergeCell ref="I124:I126"/>
    <mergeCell ref="J124:J126"/>
    <mergeCell ref="I106:I108"/>
    <mergeCell ref="J106:J108"/>
    <mergeCell ref="I97:I99"/>
    <mergeCell ref="J97:J99"/>
    <mergeCell ref="I100:I102"/>
    <mergeCell ref="J100:J102"/>
    <mergeCell ref="H76:H78"/>
    <mergeCell ref="I76:I78"/>
    <mergeCell ref="J76:J78"/>
    <mergeCell ref="G79:G81"/>
    <mergeCell ref="H79:H81"/>
    <mergeCell ref="H85:H87"/>
    <mergeCell ref="G127:G129"/>
    <mergeCell ref="H127:H129"/>
    <mergeCell ref="I127:I129"/>
    <mergeCell ref="AB121:AB129"/>
    <mergeCell ref="AC121:AC129"/>
    <mergeCell ref="P121:P129"/>
    <mergeCell ref="P112:P120"/>
    <mergeCell ref="AB103:AB111"/>
    <mergeCell ref="AC103:AC111"/>
    <mergeCell ref="H73:H75"/>
    <mergeCell ref="I73:I75"/>
    <mergeCell ref="J73:J75"/>
    <mergeCell ref="AC31:AC39"/>
    <mergeCell ref="AD31:AD39"/>
    <mergeCell ref="AE31:AE39"/>
    <mergeCell ref="AF31:AF39"/>
    <mergeCell ref="J34:J36"/>
    <mergeCell ref="G37:G39"/>
    <mergeCell ref="H37:H39"/>
    <mergeCell ref="AE40:AE48"/>
    <mergeCell ref="AF40:AF48"/>
    <mergeCell ref="G52:G54"/>
    <mergeCell ref="H52:H54"/>
    <mergeCell ref="AE58:AE66"/>
    <mergeCell ref="AF58:AF66"/>
    <mergeCell ref="G58:G60"/>
    <mergeCell ref="H58:H60"/>
    <mergeCell ref="J88:J90"/>
    <mergeCell ref="I91:I93"/>
    <mergeCell ref="G82:G84"/>
    <mergeCell ref="I103:I105"/>
    <mergeCell ref="J103:J105"/>
    <mergeCell ref="A49:A57"/>
    <mergeCell ref="B49:B57"/>
    <mergeCell ref="C49:C57"/>
    <mergeCell ref="D49:D57"/>
    <mergeCell ref="E49:E57"/>
    <mergeCell ref="B31:B39"/>
    <mergeCell ref="C31:C39"/>
    <mergeCell ref="AF49:AF57"/>
    <mergeCell ref="J49:J51"/>
    <mergeCell ref="AC49:AC57"/>
    <mergeCell ref="AD49:AD57"/>
    <mergeCell ref="AE49:AE57"/>
    <mergeCell ref="AB40:AB48"/>
    <mergeCell ref="AC40:AC48"/>
    <mergeCell ref="AD40:AD48"/>
    <mergeCell ref="G49:G51"/>
    <mergeCell ref="H49:H51"/>
    <mergeCell ref="I49:I51"/>
    <mergeCell ref="I46:I48"/>
    <mergeCell ref="J46:J48"/>
    <mergeCell ref="R40:R42"/>
    <mergeCell ref="R43:R45"/>
    <mergeCell ref="R46:R48"/>
    <mergeCell ref="R37:R39"/>
    <mergeCell ref="AB49:AB57"/>
    <mergeCell ref="AB31:AB39"/>
    <mergeCell ref="G46:G48"/>
    <mergeCell ref="A58:A66"/>
    <mergeCell ref="B58:B66"/>
    <mergeCell ref="C58:C66"/>
    <mergeCell ref="D58:D66"/>
    <mergeCell ref="E58:E66"/>
    <mergeCell ref="L58:L66"/>
    <mergeCell ref="M58:M66"/>
    <mergeCell ref="N58:N66"/>
    <mergeCell ref="O58:O66"/>
    <mergeCell ref="P58:P66"/>
    <mergeCell ref="L22:L30"/>
    <mergeCell ref="M22:M30"/>
    <mergeCell ref="N22:N30"/>
    <mergeCell ref="O22:O30"/>
    <mergeCell ref="P22:P30"/>
    <mergeCell ref="J37:J39"/>
    <mergeCell ref="A31:A39"/>
    <mergeCell ref="D31:D39"/>
    <mergeCell ref="E31:E39"/>
    <mergeCell ref="L31:L39"/>
    <mergeCell ref="M31:M39"/>
    <mergeCell ref="L49:L57"/>
    <mergeCell ref="M49:M57"/>
    <mergeCell ref="N49:N57"/>
    <mergeCell ref="O49:O57"/>
    <mergeCell ref="P49:P57"/>
    <mergeCell ref="P31:P39"/>
    <mergeCell ref="H34:H36"/>
    <mergeCell ref="I34:I36"/>
    <mergeCell ref="H46:H48"/>
    <mergeCell ref="G40:G42"/>
    <mergeCell ref="G43:G45"/>
    <mergeCell ref="A148:A156"/>
    <mergeCell ref="B148:B156"/>
    <mergeCell ref="C148:C156"/>
    <mergeCell ref="D148:D156"/>
    <mergeCell ref="E148:E156"/>
    <mergeCell ref="L148:L156"/>
    <mergeCell ref="M148:M156"/>
    <mergeCell ref="N148:N156"/>
    <mergeCell ref="O148:O156"/>
    <mergeCell ref="P148:P156"/>
    <mergeCell ref="AB139:AB147"/>
    <mergeCell ref="AC139:AC147"/>
    <mergeCell ref="AD139:AD147"/>
    <mergeCell ref="AE139:AE147"/>
    <mergeCell ref="AF139:AF147"/>
    <mergeCell ref="G139:G141"/>
    <mergeCell ref="H139:H141"/>
    <mergeCell ref="AB148:AB156"/>
    <mergeCell ref="AC148:AC156"/>
    <mergeCell ref="AD148:AD156"/>
    <mergeCell ref="AE148:AE156"/>
    <mergeCell ref="AF148:AF156"/>
    <mergeCell ref="I148:I150"/>
    <mergeCell ref="J148:J150"/>
    <mergeCell ref="I139:I141"/>
    <mergeCell ref="J139:J141"/>
    <mergeCell ref="H142:H144"/>
    <mergeCell ref="I142:I144"/>
    <mergeCell ref="J142:J144"/>
    <mergeCell ref="G145:G147"/>
    <mergeCell ref="H145:H147"/>
    <mergeCell ref="I145:I147"/>
    <mergeCell ref="G133:G135"/>
    <mergeCell ref="J127:J129"/>
    <mergeCell ref="A121:A129"/>
    <mergeCell ref="I136:I138"/>
    <mergeCell ref="J136:J138"/>
    <mergeCell ref="B121:B129"/>
    <mergeCell ref="C121:C129"/>
    <mergeCell ref="D121:D129"/>
    <mergeCell ref="AG13:AG15"/>
    <mergeCell ref="AG16:AG18"/>
    <mergeCell ref="AG19:AG21"/>
    <mergeCell ref="A40:A48"/>
    <mergeCell ref="B40:B48"/>
    <mergeCell ref="C40:C48"/>
    <mergeCell ref="D40:D48"/>
    <mergeCell ref="E40:E48"/>
    <mergeCell ref="L40:L48"/>
    <mergeCell ref="M40:M48"/>
    <mergeCell ref="N40:N48"/>
    <mergeCell ref="O40:O48"/>
    <mergeCell ref="P40:P48"/>
    <mergeCell ref="AF22:AF30"/>
    <mergeCell ref="A22:A30"/>
    <mergeCell ref="B22:B30"/>
    <mergeCell ref="C22:C30"/>
    <mergeCell ref="D22:D30"/>
    <mergeCell ref="E22:E30"/>
    <mergeCell ref="I19:I21"/>
    <mergeCell ref="J19:J21"/>
    <mergeCell ref="H31:H33"/>
    <mergeCell ref="I31:I33"/>
    <mergeCell ref="J31:J33"/>
    <mergeCell ref="E13:E21"/>
    <mergeCell ref="L13:L21"/>
    <mergeCell ref="G187:G189"/>
    <mergeCell ref="H187:H189"/>
    <mergeCell ref="I187:I189"/>
    <mergeCell ref="J187:J189"/>
    <mergeCell ref="L175:L183"/>
    <mergeCell ref="M175:M183"/>
    <mergeCell ref="N184:N192"/>
    <mergeCell ref="O184:O192"/>
    <mergeCell ref="E121:E129"/>
    <mergeCell ref="L121:L129"/>
    <mergeCell ref="M121:M129"/>
    <mergeCell ref="N121:N129"/>
    <mergeCell ref="O121:O129"/>
    <mergeCell ref="M112:M120"/>
    <mergeCell ref="N112:N120"/>
    <mergeCell ref="O112:O120"/>
    <mergeCell ref="H109:H111"/>
    <mergeCell ref="I112:I114"/>
    <mergeCell ref="J112:J114"/>
    <mergeCell ref="G115:G117"/>
    <mergeCell ref="H115:H117"/>
    <mergeCell ref="I115:I117"/>
    <mergeCell ref="J115:J117"/>
    <mergeCell ref="G124:G126"/>
    <mergeCell ref="H124:H126"/>
    <mergeCell ref="G121:G123"/>
    <mergeCell ref="H121:H123"/>
    <mergeCell ref="I121:I123"/>
    <mergeCell ref="J121:J123"/>
    <mergeCell ref="G136:G138"/>
    <mergeCell ref="H136:H138"/>
    <mergeCell ref="G130:G132"/>
    <mergeCell ref="A184:A192"/>
    <mergeCell ref="A94:A102"/>
    <mergeCell ref="B94:B102"/>
    <mergeCell ref="C94:C102"/>
    <mergeCell ref="D94:D102"/>
    <mergeCell ref="E94:E102"/>
    <mergeCell ref="L94:L102"/>
    <mergeCell ref="M94:M102"/>
    <mergeCell ref="N94:N102"/>
    <mergeCell ref="O94:O102"/>
    <mergeCell ref="P94:P102"/>
    <mergeCell ref="B184:B192"/>
    <mergeCell ref="G190:G192"/>
    <mergeCell ref="H190:H192"/>
    <mergeCell ref="I190:I192"/>
    <mergeCell ref="J190:J192"/>
    <mergeCell ref="G184:G186"/>
    <mergeCell ref="H184:H186"/>
    <mergeCell ref="I184:I186"/>
    <mergeCell ref="J184:J186"/>
    <mergeCell ref="C139:C147"/>
    <mergeCell ref="D139:D147"/>
    <mergeCell ref="E139:E147"/>
    <mergeCell ref="L139:L147"/>
    <mergeCell ref="M139:M147"/>
    <mergeCell ref="N139:N147"/>
    <mergeCell ref="O139:O147"/>
    <mergeCell ref="C184:C192"/>
    <mergeCell ref="D184:D192"/>
    <mergeCell ref="E184:E192"/>
    <mergeCell ref="L184:L192"/>
    <mergeCell ref="M184:M192"/>
    <mergeCell ref="AD103:AD111"/>
    <mergeCell ref="G109:G111"/>
    <mergeCell ref="B85:B93"/>
    <mergeCell ref="C85:C93"/>
    <mergeCell ref="C103:C111"/>
    <mergeCell ref="D103:D111"/>
    <mergeCell ref="E103:E111"/>
    <mergeCell ref="L103:L111"/>
    <mergeCell ref="M103:M111"/>
    <mergeCell ref="N103:N111"/>
    <mergeCell ref="O103:O111"/>
    <mergeCell ref="P103:P111"/>
    <mergeCell ref="AB94:AB102"/>
    <mergeCell ref="AC94:AC102"/>
    <mergeCell ref="AD94:AD102"/>
    <mergeCell ref="L112:L120"/>
    <mergeCell ref="D85:D93"/>
    <mergeCell ref="E85:E93"/>
    <mergeCell ref="L85:L93"/>
    <mergeCell ref="M85:M93"/>
    <mergeCell ref="N85:N93"/>
    <mergeCell ref="O85:O93"/>
    <mergeCell ref="P85:P93"/>
    <mergeCell ref="J91:J93"/>
    <mergeCell ref="I85:I87"/>
    <mergeCell ref="J85:J87"/>
    <mergeCell ref="M157:M165"/>
    <mergeCell ref="N157:N165"/>
    <mergeCell ref="O157:O165"/>
    <mergeCell ref="P157:P165"/>
    <mergeCell ref="A166:A174"/>
    <mergeCell ref="P175:P183"/>
    <mergeCell ref="AB166:AB174"/>
    <mergeCell ref="A175:A183"/>
    <mergeCell ref="B175:B183"/>
    <mergeCell ref="C175:C183"/>
    <mergeCell ref="D175:D183"/>
    <mergeCell ref="E175:E183"/>
    <mergeCell ref="D166:D174"/>
    <mergeCell ref="E166:E174"/>
    <mergeCell ref="H163:H165"/>
    <mergeCell ref="I163:I165"/>
    <mergeCell ref="J163:J165"/>
    <mergeCell ref="G166:G168"/>
    <mergeCell ref="H166:H168"/>
    <mergeCell ref="I166:I168"/>
    <mergeCell ref="J166:J168"/>
    <mergeCell ref="G169:G171"/>
    <mergeCell ref="H169:H171"/>
    <mergeCell ref="I169:I171"/>
    <mergeCell ref="J169:J171"/>
    <mergeCell ref="B166:B174"/>
    <mergeCell ref="C166:C174"/>
    <mergeCell ref="AA157:AA165"/>
    <mergeCell ref="AA166:AA174"/>
    <mergeCell ref="AA175:AA183"/>
    <mergeCell ref="AB157:AB165"/>
    <mergeCell ref="G178:G180"/>
    <mergeCell ref="A157:A165"/>
    <mergeCell ref="B157:B165"/>
    <mergeCell ref="C157:C165"/>
    <mergeCell ref="D157:D165"/>
    <mergeCell ref="E157:E165"/>
    <mergeCell ref="A103:A111"/>
    <mergeCell ref="B103:B111"/>
    <mergeCell ref="A85:A93"/>
    <mergeCell ref="G112:G114"/>
    <mergeCell ref="A112:A120"/>
    <mergeCell ref="B112:B120"/>
    <mergeCell ref="C112:C120"/>
    <mergeCell ref="D112:D120"/>
    <mergeCell ref="E112:E120"/>
    <mergeCell ref="H112:H114"/>
    <mergeCell ref="G118:G120"/>
    <mergeCell ref="H118:H120"/>
    <mergeCell ref="A130:A138"/>
    <mergeCell ref="B130:B138"/>
    <mergeCell ref="C130:C138"/>
    <mergeCell ref="D130:D138"/>
    <mergeCell ref="E130:E138"/>
    <mergeCell ref="G148:G150"/>
    <mergeCell ref="H148:H150"/>
    <mergeCell ref="G91:G93"/>
    <mergeCell ref="H91:H93"/>
    <mergeCell ref="G88:G90"/>
    <mergeCell ref="G103:G105"/>
    <mergeCell ref="H103:H105"/>
    <mergeCell ref="G106:G108"/>
    <mergeCell ref="H106:H108"/>
    <mergeCell ref="G100:G102"/>
    <mergeCell ref="H100:H102"/>
    <mergeCell ref="G97:G99"/>
    <mergeCell ref="H97:H99"/>
    <mergeCell ref="G142:G144"/>
    <mergeCell ref="AE166:AE174"/>
    <mergeCell ref="AF166:AF174"/>
    <mergeCell ref="AD166:AD174"/>
    <mergeCell ref="AE94:AE102"/>
    <mergeCell ref="AF94:AF102"/>
    <mergeCell ref="AE103:AE111"/>
    <mergeCell ref="AF103:AF111"/>
    <mergeCell ref="AE130:AE138"/>
    <mergeCell ref="AF130:AF138"/>
    <mergeCell ref="AC166:AC174"/>
    <mergeCell ref="AE85:AE93"/>
    <mergeCell ref="AF85:AF93"/>
    <mergeCell ref="AB22:AB30"/>
    <mergeCell ref="AC22:AC30"/>
    <mergeCell ref="AD22:AD30"/>
    <mergeCell ref="AE22:AE30"/>
    <mergeCell ref="H55:H57"/>
    <mergeCell ref="I55:I57"/>
    <mergeCell ref="J55:J57"/>
    <mergeCell ref="H40:H42"/>
    <mergeCell ref="I40:I42"/>
    <mergeCell ref="J40:J42"/>
    <mergeCell ref="H43:H45"/>
    <mergeCell ref="I43:I45"/>
    <mergeCell ref="J43:J45"/>
    <mergeCell ref="P166:P174"/>
    <mergeCell ref="L157:L165"/>
    <mergeCell ref="J28:J30"/>
    <mergeCell ref="R31:R33"/>
    <mergeCell ref="R34:R36"/>
    <mergeCell ref="N31:N39"/>
    <mergeCell ref="O31:O39"/>
    <mergeCell ref="R22:R24"/>
    <mergeCell ref="R25:R27"/>
    <mergeCell ref="R28:R30"/>
    <mergeCell ref="AB13:AB21"/>
    <mergeCell ref="AC13:AC21"/>
    <mergeCell ref="AE112:AE120"/>
    <mergeCell ref="AB85:AB93"/>
    <mergeCell ref="AB58:AB66"/>
    <mergeCell ref="AC58:AC66"/>
    <mergeCell ref="AD58:AD66"/>
    <mergeCell ref="AD67:AD75"/>
    <mergeCell ref="AE67:AE75"/>
    <mergeCell ref="G22:G24"/>
    <mergeCell ref="G25:G27"/>
    <mergeCell ref="G28:G30"/>
    <mergeCell ref="G31:G33"/>
    <mergeCell ref="G34:G36"/>
    <mergeCell ref="H16:H18"/>
    <mergeCell ref="I16:I18"/>
    <mergeCell ref="J16:J18"/>
    <mergeCell ref="H19:H21"/>
    <mergeCell ref="G67:G69"/>
    <mergeCell ref="H67:H69"/>
    <mergeCell ref="I67:I69"/>
    <mergeCell ref="J67:J69"/>
    <mergeCell ref="G70:G72"/>
    <mergeCell ref="H70:H72"/>
    <mergeCell ref="I70:I72"/>
    <mergeCell ref="J70:J72"/>
    <mergeCell ref="G73:G75"/>
    <mergeCell ref="J64:J66"/>
    <mergeCell ref="G85:G87"/>
    <mergeCell ref="AG22:AG24"/>
    <mergeCell ref="AG25:AG27"/>
    <mergeCell ref="AG28:AG30"/>
    <mergeCell ref="M166:M174"/>
    <mergeCell ref="N166:N174"/>
    <mergeCell ref="G163:G165"/>
    <mergeCell ref="O166:O174"/>
    <mergeCell ref="I37:I39"/>
    <mergeCell ref="L166:L174"/>
    <mergeCell ref="I172:I174"/>
    <mergeCell ref="J172:J174"/>
    <mergeCell ref="G94:G96"/>
    <mergeCell ref="H94:H96"/>
    <mergeCell ref="I94:I96"/>
    <mergeCell ref="J94:J96"/>
    <mergeCell ref="G76:G78"/>
    <mergeCell ref="N13:N21"/>
    <mergeCell ref="O13:O21"/>
    <mergeCell ref="P13:P21"/>
    <mergeCell ref="H22:H24"/>
    <mergeCell ref="I22:I24"/>
    <mergeCell ref="J22:J24"/>
    <mergeCell ref="H25:H27"/>
    <mergeCell ref="I25:I27"/>
    <mergeCell ref="J25:J27"/>
    <mergeCell ref="H28:H30"/>
    <mergeCell ref="I28:I30"/>
    <mergeCell ref="AF112:AF120"/>
    <mergeCell ref="AF67:AF75"/>
    <mergeCell ref="I52:I54"/>
    <mergeCell ref="J52:J54"/>
    <mergeCell ref="G55:G57"/>
    <mergeCell ref="AB2:AC2"/>
    <mergeCell ref="AD2:AE2"/>
    <mergeCell ref="G13:G15"/>
    <mergeCell ref="H13:H15"/>
    <mergeCell ref="I13:I15"/>
    <mergeCell ref="J13:J15"/>
    <mergeCell ref="R13:R15"/>
    <mergeCell ref="AA13:AA21"/>
    <mergeCell ref="A10:A12"/>
    <mergeCell ref="D10:D12"/>
    <mergeCell ref="E10:E12"/>
    <mergeCell ref="L9:P9"/>
    <mergeCell ref="L2:M2"/>
    <mergeCell ref="N2:O2"/>
    <mergeCell ref="AD13:AD21"/>
    <mergeCell ref="AE13:AE21"/>
    <mergeCell ref="AF13:AF21"/>
    <mergeCell ref="A13:A21"/>
    <mergeCell ref="B13:B21"/>
    <mergeCell ref="C13:C21"/>
    <mergeCell ref="D13:D21"/>
    <mergeCell ref="F10:F12"/>
    <mergeCell ref="G9:J9"/>
    <mergeCell ref="B10:C11"/>
    <mergeCell ref="G16:G18"/>
    <mergeCell ref="G19:G21"/>
    <mergeCell ref="V10:AA10"/>
    <mergeCell ref="M13:M21"/>
    <mergeCell ref="AD11:AD12"/>
    <mergeCell ref="AE11:AE12"/>
    <mergeCell ref="R16:R18"/>
    <mergeCell ref="R19:R21"/>
    <mergeCell ref="H178:H180"/>
    <mergeCell ref="I178:I180"/>
    <mergeCell ref="J178:J180"/>
    <mergeCell ref="G181:G183"/>
    <mergeCell ref="H181:H183"/>
    <mergeCell ref="I181:I183"/>
    <mergeCell ref="J181:J183"/>
    <mergeCell ref="G157:G159"/>
    <mergeCell ref="H157:H159"/>
    <mergeCell ref="I157:I159"/>
    <mergeCell ref="J157:J159"/>
    <mergeCell ref="G160:G162"/>
    <mergeCell ref="H160:H162"/>
    <mergeCell ref="I160:I162"/>
    <mergeCell ref="J160:J162"/>
    <mergeCell ref="G151:G153"/>
    <mergeCell ref="H151:H153"/>
    <mergeCell ref="I151:I153"/>
    <mergeCell ref="J151:J153"/>
    <mergeCell ref="G154:G156"/>
    <mergeCell ref="H154:H156"/>
    <mergeCell ref="I154:I156"/>
    <mergeCell ref="J154:J156"/>
    <mergeCell ref="G172:G174"/>
    <mergeCell ref="H172:H174"/>
    <mergeCell ref="G175:G177"/>
    <mergeCell ref="H175:H177"/>
    <mergeCell ref="I175:I177"/>
    <mergeCell ref="J175:J177"/>
    <mergeCell ref="J145:J147"/>
    <mergeCell ref="I79:I81"/>
    <mergeCell ref="J79:J81"/>
    <mergeCell ref="H88:H90"/>
    <mergeCell ref="I88:I90"/>
    <mergeCell ref="H130:H132"/>
    <mergeCell ref="I130:I132"/>
    <mergeCell ref="J130:J132"/>
    <mergeCell ref="H133:H135"/>
    <mergeCell ref="I133:I135"/>
    <mergeCell ref="J133:J135"/>
    <mergeCell ref="I118:I120"/>
    <mergeCell ref="J118:J120"/>
    <mergeCell ref="I109:I111"/>
    <mergeCell ref="J109:J111"/>
    <mergeCell ref="AG31:AG33"/>
    <mergeCell ref="AG34:AG36"/>
    <mergeCell ref="AG37:AG39"/>
    <mergeCell ref="AG40:AG42"/>
    <mergeCell ref="AG43:AG45"/>
    <mergeCell ref="AG46:AG48"/>
    <mergeCell ref="AG106:AG108"/>
    <mergeCell ref="AG109:AG111"/>
    <mergeCell ref="AG112:AG114"/>
    <mergeCell ref="AG115:AG117"/>
    <mergeCell ref="AG118:AG120"/>
    <mergeCell ref="AG58:AG60"/>
    <mergeCell ref="AG61:AG63"/>
    <mergeCell ref="AG64:AG66"/>
    <mergeCell ref="AG67:AG69"/>
    <mergeCell ref="AG70:AG72"/>
    <mergeCell ref="AG73:AG75"/>
    <mergeCell ref="R163:R165"/>
    <mergeCell ref="R166:R168"/>
    <mergeCell ref="R169:R171"/>
    <mergeCell ref="R172:R174"/>
    <mergeCell ref="R175:R177"/>
    <mergeCell ref="R148:R150"/>
    <mergeCell ref="R151:R153"/>
    <mergeCell ref="R154:R156"/>
    <mergeCell ref="AG49:AG51"/>
    <mergeCell ref="AG52:AG54"/>
    <mergeCell ref="AG55:AG57"/>
    <mergeCell ref="R130:R132"/>
    <mergeCell ref="R133:R135"/>
    <mergeCell ref="R136:R138"/>
    <mergeCell ref="R139:R141"/>
    <mergeCell ref="R142:R144"/>
    <mergeCell ref="R145:R147"/>
    <mergeCell ref="R112:R114"/>
    <mergeCell ref="R115:R117"/>
    <mergeCell ref="R118:R120"/>
    <mergeCell ref="R121:R123"/>
    <mergeCell ref="R124:R126"/>
    <mergeCell ref="R127:R129"/>
    <mergeCell ref="R49:R51"/>
    <mergeCell ref="R52:R54"/>
    <mergeCell ref="R55:R57"/>
    <mergeCell ref="AG88:AG90"/>
    <mergeCell ref="AG91:AG93"/>
    <mergeCell ref="AG94:AG96"/>
    <mergeCell ref="AG97:AG99"/>
    <mergeCell ref="AG100:AG102"/>
    <mergeCell ref="AG103:AG105"/>
    <mergeCell ref="AG76:AG78"/>
    <mergeCell ref="AG79:AG81"/>
    <mergeCell ref="AG82:AG84"/>
    <mergeCell ref="AG85:AG87"/>
    <mergeCell ref="AG148:AG150"/>
    <mergeCell ref="AG151:AG153"/>
    <mergeCell ref="AG154:AG156"/>
    <mergeCell ref="AG157:AG159"/>
    <mergeCell ref="AG160:AG162"/>
    <mergeCell ref="AG163:AG165"/>
    <mergeCell ref="AG166:AG168"/>
    <mergeCell ref="AG169:AG171"/>
    <mergeCell ref="AG172:AG174"/>
    <mergeCell ref="AG175:AG177"/>
    <mergeCell ref="AG178:AG180"/>
    <mergeCell ref="AG121:AG123"/>
    <mergeCell ref="AG124:AG126"/>
    <mergeCell ref="AG127:AG129"/>
    <mergeCell ref="AG130:AG132"/>
    <mergeCell ref="AG133:AG135"/>
    <mergeCell ref="AG136:AG138"/>
    <mergeCell ref="AG139:AG141"/>
    <mergeCell ref="AG142:AG144"/>
    <mergeCell ref="AG145:AG147"/>
    <mergeCell ref="AA184:AA192"/>
    <mergeCell ref="R178:R180"/>
    <mergeCell ref="R190:R192"/>
    <mergeCell ref="AG181:AG183"/>
    <mergeCell ref="AG184:AG186"/>
    <mergeCell ref="AG187:AG189"/>
    <mergeCell ref="AG190:AG192"/>
    <mergeCell ref="AE184:AE192"/>
    <mergeCell ref="AF184:AF192"/>
    <mergeCell ref="AC184:AC192"/>
    <mergeCell ref="AD184:AD192"/>
    <mergeCell ref="AB184:AB192"/>
    <mergeCell ref="R181:R183"/>
    <mergeCell ref="R184:R186"/>
    <mergeCell ref="R187:R189"/>
    <mergeCell ref="R157:R159"/>
    <mergeCell ref="A2:E2"/>
    <mergeCell ref="A3:E3"/>
    <mergeCell ref="AA22:AA30"/>
    <mergeCell ref="AA31:AA39"/>
    <mergeCell ref="AA40:AA48"/>
    <mergeCell ref="AA49:AA57"/>
    <mergeCell ref="AA58:AA66"/>
    <mergeCell ref="AA67:AA75"/>
    <mergeCell ref="AA76:AA84"/>
    <mergeCell ref="AA85:AA93"/>
    <mergeCell ref="AA94:AA102"/>
    <mergeCell ref="AA103:AA111"/>
    <mergeCell ref="AA112:AA120"/>
    <mergeCell ref="AA121:AA129"/>
    <mergeCell ref="AA130:AA138"/>
    <mergeCell ref="AA139:AA147"/>
    <mergeCell ref="AA148:AA156"/>
    <mergeCell ref="R58:R60"/>
    <mergeCell ref="R61:R63"/>
    <mergeCell ref="R64:R66"/>
    <mergeCell ref="R97:R99"/>
    <mergeCell ref="R100:R102"/>
    <mergeCell ref="R103:R105"/>
    <mergeCell ref="R106:R108"/>
    <mergeCell ref="R109:R111"/>
    <mergeCell ref="R82:R84"/>
    <mergeCell ref="R85:R87"/>
    <mergeCell ref="R88:R90"/>
    <mergeCell ref="R91:R93"/>
    <mergeCell ref="R94:R96"/>
    <mergeCell ref="I58:I60"/>
    <mergeCell ref="J58:J60"/>
    <mergeCell ref="F2:G2"/>
    <mergeCell ref="F3:G3"/>
    <mergeCell ref="F4:G4"/>
    <mergeCell ref="F5:G5"/>
    <mergeCell ref="F6:G6"/>
    <mergeCell ref="A9:F9"/>
    <mergeCell ref="G10:G12"/>
    <mergeCell ref="A4:E4"/>
    <mergeCell ref="A6:E6"/>
    <mergeCell ref="G61:G63"/>
    <mergeCell ref="H61:H63"/>
    <mergeCell ref="I61:I63"/>
    <mergeCell ref="J61:J63"/>
    <mergeCell ref="G64:G66"/>
    <mergeCell ref="H64:H66"/>
    <mergeCell ref="I64:I66"/>
    <mergeCell ref="AI11:AI12"/>
    <mergeCell ref="AJ11:AJ12"/>
    <mergeCell ref="AG10:AG12"/>
    <mergeCell ref="AH10:AH12"/>
    <mergeCell ref="AI10:AJ10"/>
    <mergeCell ref="AB11:AB12"/>
    <mergeCell ref="X11:X12"/>
    <mergeCell ref="Y11:Y12"/>
    <mergeCell ref="Z11:Z12"/>
    <mergeCell ref="AA11:AA12"/>
    <mergeCell ref="AG9:AJ9"/>
    <mergeCell ref="H2:J2"/>
    <mergeCell ref="H3:J3"/>
    <mergeCell ref="H4:J4"/>
    <mergeCell ref="H5:J5"/>
    <mergeCell ref="AF10:AF12"/>
    <mergeCell ref="L10:M10"/>
    <mergeCell ref="N10:O10"/>
    <mergeCell ref="AB9:AF9"/>
    <mergeCell ref="AB10:AC10"/>
    <mergeCell ref="AD10:AE10"/>
    <mergeCell ref="AC11:AC12"/>
    <mergeCell ref="H6:J6"/>
    <mergeCell ref="R9:AA9"/>
    <mergeCell ref="H10:H12"/>
    <mergeCell ref="I10:I12"/>
    <mergeCell ref="J10:J12"/>
    <mergeCell ref="K9:K12"/>
    <mergeCell ref="P10:P12"/>
    <mergeCell ref="L11:L12"/>
    <mergeCell ref="M11:M12"/>
    <mergeCell ref="N11:N12"/>
    <mergeCell ref="AL13:AL15"/>
    <mergeCell ref="AU13:AU21"/>
    <mergeCell ref="AL16:AL18"/>
    <mergeCell ref="AL19:AL21"/>
    <mergeCell ref="AL22:AL24"/>
    <mergeCell ref="AU22:AU30"/>
    <mergeCell ref="AL25:AL27"/>
    <mergeCell ref="AL28:AL30"/>
    <mergeCell ref="AL31:AL33"/>
    <mergeCell ref="AU31:AU39"/>
    <mergeCell ref="AL34:AL36"/>
    <mergeCell ref="AL37:AL39"/>
    <mergeCell ref="AL9:AU9"/>
    <mergeCell ref="AL10:AL12"/>
    <mergeCell ref="AM10:AM12"/>
    <mergeCell ref="AN10:AN12"/>
    <mergeCell ref="AO10:AO12"/>
    <mergeCell ref="AP10:AU10"/>
    <mergeCell ref="AP11:AP12"/>
    <mergeCell ref="AQ11:AQ12"/>
    <mergeCell ref="AR11:AR12"/>
    <mergeCell ref="AS11:AS12"/>
    <mergeCell ref="AT11:AT12"/>
    <mergeCell ref="AU11:AU12"/>
    <mergeCell ref="AL67:AL69"/>
    <mergeCell ref="AU67:AU75"/>
    <mergeCell ref="AL70:AL72"/>
    <mergeCell ref="AL73:AL75"/>
    <mergeCell ref="AL76:AL78"/>
    <mergeCell ref="AU76:AU84"/>
    <mergeCell ref="AL79:AL81"/>
    <mergeCell ref="AL82:AL84"/>
    <mergeCell ref="AL85:AL87"/>
    <mergeCell ref="AU85:AU93"/>
    <mergeCell ref="AL88:AL90"/>
    <mergeCell ref="AL91:AL93"/>
    <mergeCell ref="AL40:AL42"/>
    <mergeCell ref="AU40:AU48"/>
    <mergeCell ref="AL43:AL45"/>
    <mergeCell ref="AL46:AL48"/>
    <mergeCell ref="AL49:AL51"/>
    <mergeCell ref="AU49:AU57"/>
    <mergeCell ref="AL52:AL54"/>
    <mergeCell ref="AL55:AL57"/>
    <mergeCell ref="AL58:AL60"/>
    <mergeCell ref="AU58:AU66"/>
    <mergeCell ref="AL61:AL63"/>
    <mergeCell ref="AL64:AL66"/>
    <mergeCell ref="AL133:AL135"/>
    <mergeCell ref="AL136:AL138"/>
    <mergeCell ref="AL139:AL141"/>
    <mergeCell ref="AU139:AU147"/>
    <mergeCell ref="AL142:AL144"/>
    <mergeCell ref="AL145:AL147"/>
    <mergeCell ref="AL94:AL96"/>
    <mergeCell ref="AU94:AU102"/>
    <mergeCell ref="AL97:AL99"/>
    <mergeCell ref="AL100:AL102"/>
    <mergeCell ref="AL103:AL105"/>
    <mergeCell ref="AU103:AU111"/>
    <mergeCell ref="AL106:AL108"/>
    <mergeCell ref="AL109:AL111"/>
    <mergeCell ref="AL112:AL114"/>
    <mergeCell ref="AU112:AU120"/>
    <mergeCell ref="AL115:AL117"/>
    <mergeCell ref="AL118:AL120"/>
    <mergeCell ref="AV31:AV39"/>
    <mergeCell ref="AW31:AW39"/>
    <mergeCell ref="AX31:AX39"/>
    <mergeCell ref="AY31:AY39"/>
    <mergeCell ref="AZ31:AZ39"/>
    <mergeCell ref="AV40:AV48"/>
    <mergeCell ref="AL175:AL177"/>
    <mergeCell ref="AU175:AU183"/>
    <mergeCell ref="AL178:AL180"/>
    <mergeCell ref="AL181:AL183"/>
    <mergeCell ref="AL184:AL186"/>
    <mergeCell ref="AU184:AU192"/>
    <mergeCell ref="AL187:AL189"/>
    <mergeCell ref="AL190:AL192"/>
    <mergeCell ref="AL148:AL150"/>
    <mergeCell ref="AU148:AU156"/>
    <mergeCell ref="AL151:AL153"/>
    <mergeCell ref="AL154:AL156"/>
    <mergeCell ref="AL157:AL159"/>
    <mergeCell ref="AU157:AU165"/>
    <mergeCell ref="AL160:AL162"/>
    <mergeCell ref="AL163:AL165"/>
    <mergeCell ref="AL166:AL168"/>
    <mergeCell ref="AU166:AU174"/>
    <mergeCell ref="AL169:AL171"/>
    <mergeCell ref="AL172:AL174"/>
    <mergeCell ref="AL121:AL123"/>
    <mergeCell ref="AU121:AU129"/>
    <mergeCell ref="AL124:AL126"/>
    <mergeCell ref="AL127:AL129"/>
    <mergeCell ref="AL130:AL132"/>
    <mergeCell ref="AU130:AU138"/>
    <mergeCell ref="AV9:AZ9"/>
    <mergeCell ref="AV10:AW10"/>
    <mergeCell ref="AX10:AY10"/>
    <mergeCell ref="AZ10:AZ12"/>
    <mergeCell ref="AV11:AV12"/>
    <mergeCell ref="AW11:AW12"/>
    <mergeCell ref="AX11:AX12"/>
    <mergeCell ref="AY11:AY12"/>
    <mergeCell ref="AV13:AV21"/>
    <mergeCell ref="AW13:AW21"/>
    <mergeCell ref="AX13:AX21"/>
    <mergeCell ref="AY13:AY21"/>
    <mergeCell ref="AZ13:AZ21"/>
    <mergeCell ref="AV22:AV30"/>
    <mergeCell ref="AW22:AW30"/>
    <mergeCell ref="AX22:AX30"/>
    <mergeCell ref="AY22:AY30"/>
    <mergeCell ref="AZ22:AZ30"/>
    <mergeCell ref="AW40:AW48"/>
    <mergeCell ref="AX40:AX48"/>
    <mergeCell ref="AY40:AY48"/>
    <mergeCell ref="AZ40:AZ48"/>
    <mergeCell ref="AV49:AV57"/>
    <mergeCell ref="AW49:AW57"/>
    <mergeCell ref="AX49:AX57"/>
    <mergeCell ref="AY49:AY57"/>
    <mergeCell ref="AZ49:AZ57"/>
    <mergeCell ref="AV58:AV66"/>
    <mergeCell ref="AW58:AW66"/>
    <mergeCell ref="AX58:AX66"/>
    <mergeCell ref="AY58:AY66"/>
    <mergeCell ref="AZ58:AZ66"/>
    <mergeCell ref="AV67:AV75"/>
    <mergeCell ref="AW67:AW75"/>
    <mergeCell ref="AX67:AX75"/>
    <mergeCell ref="AY67:AY75"/>
    <mergeCell ref="AZ67:AZ75"/>
    <mergeCell ref="AV76:AV84"/>
    <mergeCell ref="AW76:AW84"/>
    <mergeCell ref="AX76:AX84"/>
    <mergeCell ref="AY76:AY84"/>
    <mergeCell ref="AZ76:AZ84"/>
    <mergeCell ref="AV85:AV93"/>
    <mergeCell ref="AW85:AW93"/>
    <mergeCell ref="AX85:AX93"/>
    <mergeCell ref="AY85:AY93"/>
    <mergeCell ref="AZ85:AZ93"/>
    <mergeCell ref="AV94:AV102"/>
    <mergeCell ref="AW94:AW102"/>
    <mergeCell ref="AX94:AX102"/>
    <mergeCell ref="AY94:AY102"/>
    <mergeCell ref="AZ94:AZ102"/>
    <mergeCell ref="AV103:AV111"/>
    <mergeCell ref="AW103:AW111"/>
    <mergeCell ref="AX103:AX111"/>
    <mergeCell ref="AY103:AY111"/>
    <mergeCell ref="AZ103:AZ111"/>
    <mergeCell ref="AX166:AX174"/>
    <mergeCell ref="AY166:AY174"/>
    <mergeCell ref="AZ166:AZ174"/>
    <mergeCell ref="AV175:AV183"/>
    <mergeCell ref="AW175:AW183"/>
    <mergeCell ref="AX175:AX183"/>
    <mergeCell ref="AY175:AY183"/>
    <mergeCell ref="AZ175:AZ183"/>
    <mergeCell ref="AV112:AV120"/>
    <mergeCell ref="AW112:AW120"/>
    <mergeCell ref="AX112:AX120"/>
    <mergeCell ref="AY112:AY120"/>
    <mergeCell ref="AZ112:AZ120"/>
    <mergeCell ref="AV121:AV129"/>
    <mergeCell ref="AW121:AW129"/>
    <mergeCell ref="AX121:AX129"/>
    <mergeCell ref="AY121:AY129"/>
    <mergeCell ref="AZ121:AZ129"/>
    <mergeCell ref="AV130:AV138"/>
    <mergeCell ref="AW130:AW138"/>
    <mergeCell ref="AX130:AX138"/>
    <mergeCell ref="AY130:AY138"/>
    <mergeCell ref="AZ130:AZ138"/>
    <mergeCell ref="AV139:AV147"/>
    <mergeCell ref="AW139:AW147"/>
    <mergeCell ref="AX139:AX147"/>
    <mergeCell ref="AY139:AY147"/>
    <mergeCell ref="AZ139:AZ147"/>
    <mergeCell ref="BA9:BD9"/>
    <mergeCell ref="BA10:BA12"/>
    <mergeCell ref="BB10:BB12"/>
    <mergeCell ref="BC10:BD10"/>
    <mergeCell ref="BC11:BC12"/>
    <mergeCell ref="BD11:BD12"/>
    <mergeCell ref="BA13:BA15"/>
    <mergeCell ref="BA16:BA18"/>
    <mergeCell ref="BA19:BA21"/>
    <mergeCell ref="BA22:BA24"/>
    <mergeCell ref="BA25:BA27"/>
    <mergeCell ref="BA28:BA30"/>
    <mergeCell ref="BA31:BA33"/>
    <mergeCell ref="BA34:BA36"/>
    <mergeCell ref="BA37:BA39"/>
    <mergeCell ref="AV184:AV192"/>
    <mergeCell ref="AW184:AW192"/>
    <mergeCell ref="AX184:AX192"/>
    <mergeCell ref="AY184:AY192"/>
    <mergeCell ref="AZ184:AZ192"/>
    <mergeCell ref="AV148:AV156"/>
    <mergeCell ref="AW148:AW156"/>
    <mergeCell ref="AX148:AX156"/>
    <mergeCell ref="AY148:AY156"/>
    <mergeCell ref="AZ148:AZ156"/>
    <mergeCell ref="AV157:AV165"/>
    <mergeCell ref="AW157:AW165"/>
    <mergeCell ref="AX157:AX165"/>
    <mergeCell ref="AY157:AY165"/>
    <mergeCell ref="AZ157:AZ165"/>
    <mergeCell ref="AV166:AV174"/>
    <mergeCell ref="AW166:AW174"/>
    <mergeCell ref="BA121:BA123"/>
    <mergeCell ref="BA124:BA126"/>
    <mergeCell ref="BA127:BA129"/>
    <mergeCell ref="BA130:BA132"/>
    <mergeCell ref="BA73:BA75"/>
    <mergeCell ref="BA76:BA78"/>
    <mergeCell ref="BA79:BA81"/>
    <mergeCell ref="BA82:BA84"/>
    <mergeCell ref="BA85:BA87"/>
    <mergeCell ref="BA88:BA90"/>
    <mergeCell ref="BA91:BA93"/>
    <mergeCell ref="BA94:BA96"/>
    <mergeCell ref="BA97:BA99"/>
    <mergeCell ref="BA100:BA102"/>
    <mergeCell ref="BA40:BA42"/>
    <mergeCell ref="BA43:BA45"/>
    <mergeCell ref="BA46:BA48"/>
    <mergeCell ref="BA49:BA51"/>
    <mergeCell ref="BA52:BA54"/>
    <mergeCell ref="BA55:BA57"/>
    <mergeCell ref="BA58:BA60"/>
    <mergeCell ref="BA61:BA63"/>
    <mergeCell ref="BA64:BA66"/>
    <mergeCell ref="BA67:BA69"/>
    <mergeCell ref="BA70:BA72"/>
    <mergeCell ref="BL11:BL12"/>
    <mergeCell ref="BM11:BM12"/>
    <mergeCell ref="BN11:BN12"/>
    <mergeCell ref="BO11:BO12"/>
    <mergeCell ref="BP11:BP12"/>
    <mergeCell ref="BQ11:BQ12"/>
    <mergeCell ref="BA166:BA168"/>
    <mergeCell ref="BA169:BA171"/>
    <mergeCell ref="BA172:BA174"/>
    <mergeCell ref="BA175:BA177"/>
    <mergeCell ref="BA178:BA180"/>
    <mergeCell ref="BA181:BA183"/>
    <mergeCell ref="BA184:BA186"/>
    <mergeCell ref="BA187:BA189"/>
    <mergeCell ref="BA190:BA192"/>
    <mergeCell ref="BA133:BA135"/>
    <mergeCell ref="BA136:BA138"/>
    <mergeCell ref="BA139:BA141"/>
    <mergeCell ref="BA142:BA144"/>
    <mergeCell ref="BA145:BA147"/>
    <mergeCell ref="BA148:BA150"/>
    <mergeCell ref="BA151:BA153"/>
    <mergeCell ref="BA154:BA156"/>
    <mergeCell ref="BA157:BA159"/>
    <mergeCell ref="BA160:BA162"/>
    <mergeCell ref="BA163:BA165"/>
    <mergeCell ref="BA103:BA105"/>
    <mergeCell ref="BA106:BA108"/>
    <mergeCell ref="BA109:BA111"/>
    <mergeCell ref="BA112:BA114"/>
    <mergeCell ref="BA115:BA117"/>
    <mergeCell ref="BA118:BA120"/>
    <mergeCell ref="BR11:BR12"/>
    <mergeCell ref="BS11:BS12"/>
    <mergeCell ref="BW11:BW12"/>
    <mergeCell ref="BX11:BX12"/>
    <mergeCell ref="BF13:BF15"/>
    <mergeCell ref="BO13:BO21"/>
    <mergeCell ref="BP13:BP21"/>
    <mergeCell ref="BQ13:BQ21"/>
    <mergeCell ref="BR13:BR21"/>
    <mergeCell ref="BS13:BS21"/>
    <mergeCell ref="BT13:BT21"/>
    <mergeCell ref="BU13:BU15"/>
    <mergeCell ref="BF16:BF18"/>
    <mergeCell ref="BU16:BU18"/>
    <mergeCell ref="BF19:BF21"/>
    <mergeCell ref="BU19:BU21"/>
    <mergeCell ref="BF9:BO9"/>
    <mergeCell ref="BP9:BT9"/>
    <mergeCell ref="BU9:BX9"/>
    <mergeCell ref="BF10:BF12"/>
    <mergeCell ref="BG10:BG12"/>
    <mergeCell ref="BH10:BH12"/>
    <mergeCell ref="BI10:BI12"/>
    <mergeCell ref="BJ10:BO10"/>
    <mergeCell ref="BP10:BQ10"/>
    <mergeCell ref="BR10:BS10"/>
    <mergeCell ref="BT10:BT12"/>
    <mergeCell ref="BU10:BU12"/>
    <mergeCell ref="BV10:BV12"/>
    <mergeCell ref="BW10:BX10"/>
    <mergeCell ref="BJ11:BJ12"/>
    <mergeCell ref="BK11:BK12"/>
    <mergeCell ref="BF22:BF24"/>
    <mergeCell ref="BO22:BO30"/>
    <mergeCell ref="BP22:BP30"/>
    <mergeCell ref="BQ22:BQ30"/>
    <mergeCell ref="BR22:BR30"/>
    <mergeCell ref="BS22:BS30"/>
    <mergeCell ref="BT22:BT30"/>
    <mergeCell ref="BU22:BU24"/>
    <mergeCell ref="BF25:BF27"/>
    <mergeCell ref="BU25:BU27"/>
    <mergeCell ref="BF28:BF30"/>
    <mergeCell ref="BU28:BU30"/>
    <mergeCell ref="BF31:BF33"/>
    <mergeCell ref="BO31:BO39"/>
    <mergeCell ref="BP31:BP39"/>
    <mergeCell ref="BQ31:BQ39"/>
    <mergeCell ref="BR31:BR39"/>
    <mergeCell ref="BS31:BS39"/>
    <mergeCell ref="BT31:BT39"/>
    <mergeCell ref="BU31:BU33"/>
    <mergeCell ref="BF34:BF36"/>
    <mergeCell ref="BU34:BU36"/>
    <mergeCell ref="BF37:BF39"/>
    <mergeCell ref="BU37:BU39"/>
    <mergeCell ref="BF40:BF42"/>
    <mergeCell ref="BO40:BO48"/>
    <mergeCell ref="BP40:BP48"/>
    <mergeCell ref="BQ40:BQ48"/>
    <mergeCell ref="BR40:BR48"/>
    <mergeCell ref="BS40:BS48"/>
    <mergeCell ref="BT40:BT48"/>
    <mergeCell ref="BU40:BU42"/>
    <mergeCell ref="BF43:BF45"/>
    <mergeCell ref="BU43:BU45"/>
    <mergeCell ref="BF46:BF48"/>
    <mergeCell ref="BU46:BU48"/>
    <mergeCell ref="BF49:BF51"/>
    <mergeCell ref="BO49:BO57"/>
    <mergeCell ref="BP49:BP57"/>
    <mergeCell ref="BQ49:BQ57"/>
    <mergeCell ref="BR49:BR57"/>
    <mergeCell ref="BS49:BS57"/>
    <mergeCell ref="BT49:BT57"/>
    <mergeCell ref="BU49:BU51"/>
    <mergeCell ref="BF52:BF54"/>
    <mergeCell ref="BU52:BU54"/>
    <mergeCell ref="BF55:BF57"/>
    <mergeCell ref="BU55:BU57"/>
    <mergeCell ref="BF58:BF60"/>
    <mergeCell ref="BO58:BO66"/>
    <mergeCell ref="BP58:BP66"/>
    <mergeCell ref="BQ58:BQ66"/>
    <mergeCell ref="BR58:BR66"/>
    <mergeCell ref="BS58:BS66"/>
    <mergeCell ref="BT58:BT66"/>
    <mergeCell ref="BU58:BU60"/>
    <mergeCell ref="BF61:BF63"/>
    <mergeCell ref="BU61:BU63"/>
    <mergeCell ref="BF64:BF66"/>
    <mergeCell ref="BU64:BU66"/>
    <mergeCell ref="BF67:BF69"/>
    <mergeCell ref="BO67:BO75"/>
    <mergeCell ref="BP67:BP75"/>
    <mergeCell ref="BQ67:BQ75"/>
    <mergeCell ref="BR67:BR75"/>
    <mergeCell ref="BS67:BS75"/>
    <mergeCell ref="BT67:BT75"/>
    <mergeCell ref="BU67:BU69"/>
    <mergeCell ref="BF70:BF72"/>
    <mergeCell ref="BU70:BU72"/>
    <mergeCell ref="BF73:BF75"/>
    <mergeCell ref="BU73:BU75"/>
    <mergeCell ref="BF76:BF78"/>
    <mergeCell ref="BO76:BO84"/>
    <mergeCell ref="BP76:BP84"/>
    <mergeCell ref="BQ76:BQ84"/>
    <mergeCell ref="BR76:BR84"/>
    <mergeCell ref="BS76:BS84"/>
    <mergeCell ref="BT76:BT84"/>
    <mergeCell ref="BU76:BU78"/>
    <mergeCell ref="BF79:BF81"/>
    <mergeCell ref="BU79:BU81"/>
    <mergeCell ref="BF82:BF84"/>
    <mergeCell ref="BU82:BU84"/>
    <mergeCell ref="BF85:BF87"/>
    <mergeCell ref="BO85:BO93"/>
    <mergeCell ref="BP85:BP93"/>
    <mergeCell ref="BQ85:BQ93"/>
    <mergeCell ref="BR85:BR93"/>
    <mergeCell ref="BS85:BS93"/>
    <mergeCell ref="BT85:BT93"/>
    <mergeCell ref="BU85:BU87"/>
    <mergeCell ref="BF88:BF90"/>
    <mergeCell ref="BU88:BU90"/>
    <mergeCell ref="BF91:BF93"/>
    <mergeCell ref="BU91:BU93"/>
    <mergeCell ref="BF94:BF96"/>
    <mergeCell ref="BO94:BO102"/>
    <mergeCell ref="BP94:BP102"/>
    <mergeCell ref="BQ94:BQ102"/>
    <mergeCell ref="BR94:BR102"/>
    <mergeCell ref="BS94:BS102"/>
    <mergeCell ref="BT94:BT102"/>
    <mergeCell ref="BU94:BU96"/>
    <mergeCell ref="BF97:BF99"/>
    <mergeCell ref="BU97:BU99"/>
    <mergeCell ref="BF100:BF102"/>
    <mergeCell ref="BU100:BU102"/>
    <mergeCell ref="BF103:BF105"/>
    <mergeCell ref="BO103:BO111"/>
    <mergeCell ref="BP103:BP111"/>
    <mergeCell ref="BQ103:BQ111"/>
    <mergeCell ref="BR103:BR111"/>
    <mergeCell ref="BS103:BS111"/>
    <mergeCell ref="BT103:BT111"/>
    <mergeCell ref="BU103:BU105"/>
    <mergeCell ref="BF106:BF108"/>
    <mergeCell ref="BU106:BU108"/>
    <mergeCell ref="BF109:BF111"/>
    <mergeCell ref="BU109:BU111"/>
    <mergeCell ref="BF112:BF114"/>
    <mergeCell ref="BO112:BO120"/>
    <mergeCell ref="BP112:BP120"/>
    <mergeCell ref="BQ112:BQ120"/>
    <mergeCell ref="BR112:BR120"/>
    <mergeCell ref="BS112:BS120"/>
    <mergeCell ref="BT112:BT120"/>
    <mergeCell ref="BU112:BU114"/>
    <mergeCell ref="BF115:BF117"/>
    <mergeCell ref="BU115:BU117"/>
    <mergeCell ref="BF118:BF120"/>
    <mergeCell ref="BU118:BU120"/>
    <mergeCell ref="BF121:BF123"/>
    <mergeCell ref="BO121:BO129"/>
    <mergeCell ref="BP121:BP129"/>
    <mergeCell ref="BQ121:BQ129"/>
    <mergeCell ref="BR121:BR129"/>
    <mergeCell ref="BS121:BS129"/>
    <mergeCell ref="BT121:BT129"/>
    <mergeCell ref="BU121:BU123"/>
    <mergeCell ref="BF124:BF126"/>
    <mergeCell ref="BU124:BU126"/>
    <mergeCell ref="BF127:BF129"/>
    <mergeCell ref="BU127:BU129"/>
    <mergeCell ref="BF130:BF132"/>
    <mergeCell ref="BO130:BO138"/>
    <mergeCell ref="BP130:BP138"/>
    <mergeCell ref="BQ130:BQ138"/>
    <mergeCell ref="BR130:BR138"/>
    <mergeCell ref="BS130:BS138"/>
    <mergeCell ref="BT130:BT138"/>
    <mergeCell ref="BU130:BU132"/>
    <mergeCell ref="BF133:BF135"/>
    <mergeCell ref="BU133:BU135"/>
    <mergeCell ref="BF136:BF138"/>
    <mergeCell ref="BU136:BU138"/>
    <mergeCell ref="BF139:BF141"/>
    <mergeCell ref="BO139:BO147"/>
    <mergeCell ref="BP139:BP147"/>
    <mergeCell ref="BQ139:BQ147"/>
    <mergeCell ref="BR139:BR147"/>
    <mergeCell ref="BS139:BS147"/>
    <mergeCell ref="BT139:BT147"/>
    <mergeCell ref="BU139:BU141"/>
    <mergeCell ref="BF142:BF144"/>
    <mergeCell ref="BU142:BU144"/>
    <mergeCell ref="BF145:BF147"/>
    <mergeCell ref="BU145:BU147"/>
    <mergeCell ref="BF178:BF180"/>
    <mergeCell ref="BU178:BU180"/>
    <mergeCell ref="BF181:BF183"/>
    <mergeCell ref="BU181:BU183"/>
    <mergeCell ref="BF148:BF150"/>
    <mergeCell ref="BO148:BO156"/>
    <mergeCell ref="BP148:BP156"/>
    <mergeCell ref="BQ148:BQ156"/>
    <mergeCell ref="BR148:BR156"/>
    <mergeCell ref="BS148:BS156"/>
    <mergeCell ref="BT148:BT156"/>
    <mergeCell ref="BU148:BU150"/>
    <mergeCell ref="BF151:BF153"/>
    <mergeCell ref="BU151:BU153"/>
    <mergeCell ref="BF154:BF156"/>
    <mergeCell ref="BU154:BU156"/>
    <mergeCell ref="BF157:BF159"/>
    <mergeCell ref="BO157:BO165"/>
    <mergeCell ref="BP157:BP165"/>
    <mergeCell ref="BQ157:BQ165"/>
    <mergeCell ref="BR157:BR165"/>
    <mergeCell ref="BS157:BS165"/>
    <mergeCell ref="BT157:BT165"/>
    <mergeCell ref="BU157:BU159"/>
    <mergeCell ref="BF160:BF162"/>
    <mergeCell ref="BU160:BU162"/>
    <mergeCell ref="BF163:BF165"/>
    <mergeCell ref="BU163:BU165"/>
    <mergeCell ref="BF184:BF186"/>
    <mergeCell ref="BO184:BO192"/>
    <mergeCell ref="BP184:BP192"/>
    <mergeCell ref="BQ184:BQ192"/>
    <mergeCell ref="BR184:BR192"/>
    <mergeCell ref="BS184:BS192"/>
    <mergeCell ref="BT184:BT192"/>
    <mergeCell ref="BU184:BU186"/>
    <mergeCell ref="BF187:BF189"/>
    <mergeCell ref="BU187:BU189"/>
    <mergeCell ref="BF190:BF192"/>
    <mergeCell ref="BU190:BU192"/>
    <mergeCell ref="BF166:BF168"/>
    <mergeCell ref="BO166:BO174"/>
    <mergeCell ref="BP166:BP174"/>
    <mergeCell ref="BQ166:BQ174"/>
    <mergeCell ref="BR166:BR174"/>
    <mergeCell ref="BS166:BS174"/>
    <mergeCell ref="BT166:BT174"/>
    <mergeCell ref="BU166:BU168"/>
    <mergeCell ref="BF169:BF171"/>
    <mergeCell ref="BU169:BU171"/>
    <mergeCell ref="BF172:BF174"/>
    <mergeCell ref="BU172:BU174"/>
    <mergeCell ref="BF175:BF177"/>
    <mergeCell ref="BO175:BO183"/>
    <mergeCell ref="BP175:BP183"/>
    <mergeCell ref="BQ175:BQ183"/>
    <mergeCell ref="BR175:BR183"/>
    <mergeCell ref="BS175:BS183"/>
    <mergeCell ref="BT175:BT183"/>
    <mergeCell ref="BU175:BU177"/>
    <mergeCell ref="BZ8:CR8"/>
    <mergeCell ref="BZ9:CI9"/>
    <mergeCell ref="CJ9:CN9"/>
    <mergeCell ref="CO9:CR9"/>
    <mergeCell ref="BZ10:BZ12"/>
    <mergeCell ref="CA10:CA12"/>
    <mergeCell ref="CB10:CB12"/>
    <mergeCell ref="CC10:CC12"/>
    <mergeCell ref="CD10:CI10"/>
    <mergeCell ref="CJ10:CK10"/>
    <mergeCell ref="CL10:CM10"/>
    <mergeCell ref="CN10:CN12"/>
    <mergeCell ref="CO10:CO12"/>
    <mergeCell ref="CP10:CP12"/>
    <mergeCell ref="CQ10:CR10"/>
    <mergeCell ref="CD11:CD12"/>
    <mergeCell ref="CE11:CE12"/>
    <mergeCell ref="CF11:CF12"/>
    <mergeCell ref="CG11:CG12"/>
    <mergeCell ref="CH11:CH12"/>
    <mergeCell ref="CI11:CI12"/>
    <mergeCell ref="CJ11:CJ12"/>
    <mergeCell ref="CK11:CK12"/>
    <mergeCell ref="CQ11:CQ12"/>
    <mergeCell ref="CR11:CR12"/>
    <mergeCell ref="BZ13:BZ15"/>
    <mergeCell ref="CI13:CI21"/>
    <mergeCell ref="CJ13:CJ21"/>
    <mergeCell ref="CK13:CK21"/>
    <mergeCell ref="CL13:CL21"/>
    <mergeCell ref="CM13:CM21"/>
    <mergeCell ref="CN13:CN21"/>
    <mergeCell ref="CO13:CO15"/>
    <mergeCell ref="BZ16:BZ18"/>
    <mergeCell ref="CO16:CO18"/>
    <mergeCell ref="BZ19:BZ21"/>
    <mergeCell ref="CO19:CO21"/>
    <mergeCell ref="BZ22:BZ24"/>
    <mergeCell ref="CI22:CI30"/>
    <mergeCell ref="CJ22:CJ30"/>
    <mergeCell ref="CK22:CK30"/>
    <mergeCell ref="CL22:CL30"/>
    <mergeCell ref="CM22:CM30"/>
    <mergeCell ref="CN22:CN30"/>
    <mergeCell ref="CO22:CO24"/>
    <mergeCell ref="BZ25:BZ27"/>
    <mergeCell ref="CO25:CO27"/>
    <mergeCell ref="BZ28:BZ30"/>
    <mergeCell ref="CO28:CO30"/>
    <mergeCell ref="BZ31:BZ33"/>
    <mergeCell ref="CI31:CI39"/>
    <mergeCell ref="CJ31:CJ39"/>
    <mergeCell ref="CK31:CK39"/>
    <mergeCell ref="CL31:CL39"/>
    <mergeCell ref="CM31:CM39"/>
    <mergeCell ref="CN31:CN39"/>
    <mergeCell ref="CO31:CO33"/>
    <mergeCell ref="BZ34:BZ36"/>
    <mergeCell ref="CO34:CO36"/>
    <mergeCell ref="BZ37:BZ39"/>
    <mergeCell ref="CO37:CO39"/>
    <mergeCell ref="BZ40:BZ42"/>
    <mergeCell ref="CI40:CI48"/>
    <mergeCell ref="CJ40:CJ48"/>
    <mergeCell ref="CK40:CK48"/>
    <mergeCell ref="CL40:CL48"/>
    <mergeCell ref="CM40:CM48"/>
    <mergeCell ref="CN40:CN48"/>
    <mergeCell ref="CO40:CO42"/>
    <mergeCell ref="BZ43:BZ45"/>
    <mergeCell ref="CO43:CO45"/>
    <mergeCell ref="BZ46:BZ48"/>
    <mergeCell ref="CO46:CO48"/>
    <mergeCell ref="BZ49:BZ51"/>
    <mergeCell ref="CI49:CI57"/>
    <mergeCell ref="CJ49:CJ57"/>
    <mergeCell ref="CK49:CK57"/>
    <mergeCell ref="CL49:CL57"/>
    <mergeCell ref="CM49:CM57"/>
    <mergeCell ref="CN49:CN57"/>
    <mergeCell ref="CO49:CO51"/>
    <mergeCell ref="BZ52:BZ54"/>
    <mergeCell ref="CO52:CO54"/>
    <mergeCell ref="BZ55:BZ57"/>
    <mergeCell ref="CO55:CO57"/>
    <mergeCell ref="BZ58:BZ60"/>
    <mergeCell ref="CI58:CI66"/>
    <mergeCell ref="CJ58:CJ66"/>
    <mergeCell ref="CK58:CK66"/>
    <mergeCell ref="CL58:CL66"/>
    <mergeCell ref="CM58:CM66"/>
    <mergeCell ref="CN58:CN66"/>
    <mergeCell ref="CO58:CO60"/>
    <mergeCell ref="BZ61:BZ63"/>
    <mergeCell ref="CO61:CO63"/>
    <mergeCell ref="BZ64:BZ66"/>
    <mergeCell ref="CO64:CO66"/>
    <mergeCell ref="CK67:CK75"/>
    <mergeCell ref="CL67:CL75"/>
    <mergeCell ref="CM67:CM75"/>
    <mergeCell ref="CN67:CN75"/>
    <mergeCell ref="CO67:CO69"/>
    <mergeCell ref="BZ70:BZ72"/>
    <mergeCell ref="CO70:CO72"/>
    <mergeCell ref="BZ73:BZ75"/>
    <mergeCell ref="CO73:CO75"/>
    <mergeCell ref="BZ76:BZ78"/>
    <mergeCell ref="CI76:CI84"/>
    <mergeCell ref="CJ76:CJ84"/>
    <mergeCell ref="CK76:CK84"/>
    <mergeCell ref="CL76:CL84"/>
    <mergeCell ref="CM76:CM84"/>
    <mergeCell ref="CN76:CN84"/>
    <mergeCell ref="CO76:CO78"/>
    <mergeCell ref="BZ79:BZ81"/>
    <mergeCell ref="CO79:CO81"/>
    <mergeCell ref="BZ82:BZ84"/>
    <mergeCell ref="CO82:CO84"/>
    <mergeCell ref="CN85:CN93"/>
    <mergeCell ref="CO85:CO87"/>
    <mergeCell ref="BZ88:BZ90"/>
    <mergeCell ref="CO88:CO90"/>
    <mergeCell ref="BZ91:BZ93"/>
    <mergeCell ref="CO91:CO93"/>
    <mergeCell ref="BZ94:BZ96"/>
    <mergeCell ref="CI94:CI102"/>
    <mergeCell ref="CJ94:CJ102"/>
    <mergeCell ref="CK94:CK102"/>
    <mergeCell ref="CL94:CL102"/>
    <mergeCell ref="CM94:CM102"/>
    <mergeCell ref="CN94:CN102"/>
    <mergeCell ref="CO94:CO96"/>
    <mergeCell ref="BZ97:BZ99"/>
    <mergeCell ref="CO97:CO99"/>
    <mergeCell ref="BZ100:BZ102"/>
    <mergeCell ref="CO100:CO102"/>
    <mergeCell ref="CN103:CN111"/>
    <mergeCell ref="CO103:CO105"/>
    <mergeCell ref="BZ106:BZ108"/>
    <mergeCell ref="CO106:CO108"/>
    <mergeCell ref="BZ109:BZ111"/>
    <mergeCell ref="CO109:CO111"/>
    <mergeCell ref="BZ112:BZ114"/>
    <mergeCell ref="CI112:CI120"/>
    <mergeCell ref="CJ112:CJ120"/>
    <mergeCell ref="CK112:CK120"/>
    <mergeCell ref="CL112:CL120"/>
    <mergeCell ref="CM112:CM120"/>
    <mergeCell ref="CN112:CN120"/>
    <mergeCell ref="CO112:CO114"/>
    <mergeCell ref="BZ115:BZ117"/>
    <mergeCell ref="CO115:CO117"/>
    <mergeCell ref="BZ118:BZ120"/>
    <mergeCell ref="CO118:CO120"/>
    <mergeCell ref="CO151:CO153"/>
    <mergeCell ref="BZ154:BZ156"/>
    <mergeCell ref="CO154:CO156"/>
    <mergeCell ref="CI121:CI129"/>
    <mergeCell ref="CJ121:CJ129"/>
    <mergeCell ref="CK121:CK129"/>
    <mergeCell ref="CL121:CL129"/>
    <mergeCell ref="CM121:CM129"/>
    <mergeCell ref="CN121:CN129"/>
    <mergeCell ref="CO121:CO123"/>
    <mergeCell ref="BZ124:BZ126"/>
    <mergeCell ref="CO124:CO126"/>
    <mergeCell ref="BZ127:BZ129"/>
    <mergeCell ref="CO127:CO129"/>
    <mergeCell ref="BZ130:BZ132"/>
    <mergeCell ref="CI130:CI138"/>
    <mergeCell ref="CJ130:CJ138"/>
    <mergeCell ref="CK130:CK138"/>
    <mergeCell ref="CL130:CL138"/>
    <mergeCell ref="CM130:CM138"/>
    <mergeCell ref="CN130:CN138"/>
    <mergeCell ref="CO130:CO132"/>
    <mergeCell ref="BZ133:BZ135"/>
    <mergeCell ref="CO133:CO135"/>
    <mergeCell ref="BZ136:BZ138"/>
    <mergeCell ref="CO136:CO138"/>
    <mergeCell ref="BZ184:BZ186"/>
    <mergeCell ref="CI184:CI192"/>
    <mergeCell ref="CJ184:CJ192"/>
    <mergeCell ref="CK184:CK192"/>
    <mergeCell ref="CL184:CL192"/>
    <mergeCell ref="CM184:CM192"/>
    <mergeCell ref="CN184:CN192"/>
    <mergeCell ref="CO184:CO186"/>
    <mergeCell ref="BZ187:BZ189"/>
    <mergeCell ref="CO187:CO189"/>
    <mergeCell ref="BZ190:BZ192"/>
    <mergeCell ref="CO190:CO192"/>
    <mergeCell ref="CO157:CO159"/>
    <mergeCell ref="BZ160:BZ162"/>
    <mergeCell ref="CO160:CO162"/>
    <mergeCell ref="BZ163:BZ165"/>
    <mergeCell ref="CO163:CO165"/>
    <mergeCell ref="BZ166:BZ168"/>
    <mergeCell ref="CI166:CI174"/>
    <mergeCell ref="CJ166:CJ174"/>
    <mergeCell ref="CK166:CK174"/>
    <mergeCell ref="CL166:CL174"/>
    <mergeCell ref="CM166:CM174"/>
    <mergeCell ref="CN166:CN174"/>
    <mergeCell ref="CO166:CO168"/>
    <mergeCell ref="BZ169:BZ171"/>
    <mergeCell ref="CO169:CO171"/>
    <mergeCell ref="BZ172:BZ174"/>
    <mergeCell ref="CO172:CO174"/>
    <mergeCell ref="CN175:CN183"/>
    <mergeCell ref="BZ157:BZ159"/>
    <mergeCell ref="CI157:CI165"/>
    <mergeCell ref="CJ157:CJ165"/>
    <mergeCell ref="CK157:CK165"/>
    <mergeCell ref="CL157:CL165"/>
    <mergeCell ref="CM157:CM165"/>
    <mergeCell ref="CN157:CN165"/>
    <mergeCell ref="BZ139:BZ141"/>
    <mergeCell ref="CI139:CI147"/>
    <mergeCell ref="CJ139:CJ147"/>
    <mergeCell ref="CK139:CK147"/>
    <mergeCell ref="CL139:CL147"/>
    <mergeCell ref="CM139:CM147"/>
    <mergeCell ref="CN139:CN147"/>
    <mergeCell ref="BZ121:BZ123"/>
    <mergeCell ref="CO175:CO177"/>
    <mergeCell ref="BZ178:BZ180"/>
    <mergeCell ref="CO178:CO180"/>
    <mergeCell ref="BZ181:BZ183"/>
    <mergeCell ref="CO181:CO183"/>
    <mergeCell ref="CO139:CO141"/>
    <mergeCell ref="BZ142:BZ144"/>
    <mergeCell ref="CO142:CO144"/>
    <mergeCell ref="BZ145:BZ147"/>
    <mergeCell ref="CO145:CO147"/>
    <mergeCell ref="BZ148:BZ150"/>
    <mergeCell ref="CI148:CI156"/>
    <mergeCell ref="CJ148:CJ156"/>
    <mergeCell ref="CK148:CK156"/>
    <mergeCell ref="CL148:CL156"/>
    <mergeCell ref="CM148:CM156"/>
    <mergeCell ref="CN148:CN156"/>
    <mergeCell ref="CO148:CO150"/>
    <mergeCell ref="BZ151:BZ153"/>
    <mergeCell ref="R8:AJ8"/>
    <mergeCell ref="BP2:BQ2"/>
    <mergeCell ref="BR2:BS2"/>
    <mergeCell ref="CJ2:CK2"/>
    <mergeCell ref="CL2:CM2"/>
    <mergeCell ref="BF8:BX8"/>
    <mergeCell ref="AL8:BD8"/>
    <mergeCell ref="CL11:CL12"/>
    <mergeCell ref="CM11:CM12"/>
    <mergeCell ref="AV2:AW2"/>
    <mergeCell ref="AX2:AY2"/>
    <mergeCell ref="BZ175:BZ177"/>
    <mergeCell ref="CI175:CI183"/>
    <mergeCell ref="CJ175:CJ183"/>
    <mergeCell ref="CK175:CK183"/>
    <mergeCell ref="CL175:CL183"/>
    <mergeCell ref="CM175:CM183"/>
    <mergeCell ref="BZ103:BZ105"/>
    <mergeCell ref="CI103:CI111"/>
    <mergeCell ref="CJ103:CJ111"/>
    <mergeCell ref="CK103:CK111"/>
    <mergeCell ref="CL103:CL111"/>
    <mergeCell ref="CM103:CM111"/>
    <mergeCell ref="BZ85:BZ87"/>
    <mergeCell ref="CI85:CI93"/>
    <mergeCell ref="CJ85:CJ93"/>
    <mergeCell ref="CK85:CK93"/>
    <mergeCell ref="CL85:CL93"/>
    <mergeCell ref="CM85:CM93"/>
    <mergeCell ref="BZ67:BZ69"/>
    <mergeCell ref="CI67:CI75"/>
    <mergeCell ref="CJ67:CJ75"/>
  </mergeCells>
  <conditionalFormatting sqref="P13:P15 AF13:AF15 AZ13:AZ15 BT13:BT15 CN13:CN15 P49:P51 AF49:AF51 AZ49:AZ51 BT49:BT51 CN49:CN51 P40:P42 AF40:AF42 AZ40:AZ42 BT40:BT42 CN40:CN42 P31:P33 AF31:AF33 AZ31:AZ33 BT31:BT33 CN31:CN33 P85:P87 AF85:AF87 AZ85:AZ87 BT85:BT87 CN85:CN87 P76:P78 AF76:AF78 AZ76:AZ78 BT76:BT78 CN76:CN78 P67:P69 AF67:AF69 AZ67:AZ69 BT67:BT69 CN67:CN69 P22:P24 AF22:AF24 AZ22:AZ24 BT22:BT24 CN22:CN24 P58:P60 AF58:AF60 AZ58:AZ60 BT58:BT60 CN58:CN60 P94:P96 AF94:AF96 AZ94:AZ96 BT94:BT96 CN94:CN96 P103:P105 AF103:AF105 AZ103:AZ105 BT103:BT105 CN103:CN105 P130:P132 AF130:AF132 AZ130:AZ132 BT130:BT132 CN130:CN132 P121:P123 AF121:AF123 AZ121:AZ123 BT121:BT123 CN121:CN123 P112:P114 AF112:AF114 AZ112:AZ114 BT112:BT114 CN112:CN114 P148:P150 AF148:AF150 AZ148:AZ150 BT148:BT150 CN148:CN150 P139:P141 AF139:AF141 AZ139:AZ141 BT139:BT141 CN139:CN141 P184:P186 AF184:AF186 AZ184:AZ186 BT184:BT186 CN184:CN186 P175:P177 AF175:AF177 AZ175:AZ177 BT175:BT177 CN175:CN177 P166:P168 AF166:AF168 AZ166:AZ168 BT166:BT168 CN166:CN168 P157:P159 AF157:AF159 AZ157:AZ159 BT157:BT159 CN157:CN159">
    <cfRule type="expression" dxfId="257" priority="862">
      <formula>AND(M13&gt;5, O13&gt;5)</formula>
    </cfRule>
    <cfRule type="expression" dxfId="256" priority="863">
      <formula>AND(M13&lt;6, M13&gt;0, O13&gt;5)</formula>
    </cfRule>
    <cfRule type="expression" dxfId="255" priority="864">
      <formula>AND(M13&gt;5, O13&lt;6, O13&gt;0)</formula>
    </cfRule>
    <cfRule type="expression" dxfId="254" priority="865">
      <formula>AND(M13&lt;6, M13&gt;0, O13&lt;6, O13&gt;0)</formula>
    </cfRule>
  </conditionalFormatting>
  <conditionalFormatting sqref="S16:Z18">
    <cfRule type="expression" dxfId="253" priority="693">
      <formula>$R$16="Si"</formula>
    </cfRule>
  </conditionalFormatting>
  <conditionalFormatting sqref="S19:Z21">
    <cfRule type="expression" dxfId="252" priority="692">
      <formula>$R$19="Si"</formula>
    </cfRule>
  </conditionalFormatting>
  <conditionalFormatting sqref="S22:Z24">
    <cfRule type="expression" dxfId="251" priority="689">
      <formula>$R$22="Si"</formula>
    </cfRule>
  </conditionalFormatting>
  <conditionalFormatting sqref="S25:Z27">
    <cfRule type="expression" dxfId="250" priority="688">
      <formula>$R$25="Si"</formula>
    </cfRule>
  </conditionalFormatting>
  <conditionalFormatting sqref="S28:Z30">
    <cfRule type="expression" dxfId="249" priority="687">
      <formula>$R$28="Si"</formula>
    </cfRule>
  </conditionalFormatting>
  <conditionalFormatting sqref="S31:Z33">
    <cfRule type="expression" dxfId="248" priority="684">
      <formula>$R$31="Si"</formula>
    </cfRule>
  </conditionalFormatting>
  <conditionalFormatting sqref="S34:Z36">
    <cfRule type="expression" dxfId="247" priority="683">
      <formula>$R$34="Si"</formula>
    </cfRule>
  </conditionalFormatting>
  <conditionalFormatting sqref="S37:Z39">
    <cfRule type="expression" dxfId="246" priority="682">
      <formula>$R$37="Si"</formula>
    </cfRule>
  </conditionalFormatting>
  <conditionalFormatting sqref="S40:Z42">
    <cfRule type="expression" dxfId="245" priority="679">
      <formula>$R$40="Si"</formula>
    </cfRule>
  </conditionalFormatting>
  <conditionalFormatting sqref="S43:Z45">
    <cfRule type="expression" dxfId="244" priority="678">
      <formula>$R$43="Si"</formula>
    </cfRule>
  </conditionalFormatting>
  <conditionalFormatting sqref="S46:Z48">
    <cfRule type="expression" dxfId="243" priority="677">
      <formula>$R$46="Si"</formula>
    </cfRule>
  </conditionalFormatting>
  <conditionalFormatting sqref="S49:Z51">
    <cfRule type="expression" dxfId="242" priority="674">
      <formula>$R$49="Si"</formula>
    </cfRule>
  </conditionalFormatting>
  <conditionalFormatting sqref="S52:Z54">
    <cfRule type="expression" dxfId="241" priority="673">
      <formula>$R$52="Si"</formula>
    </cfRule>
  </conditionalFormatting>
  <conditionalFormatting sqref="S55:Z57">
    <cfRule type="expression" dxfId="240" priority="672">
      <formula>$R$55="Si"</formula>
    </cfRule>
  </conditionalFormatting>
  <conditionalFormatting sqref="S58:Z60">
    <cfRule type="expression" dxfId="239" priority="669">
      <formula>$R$58="Si"</formula>
    </cfRule>
  </conditionalFormatting>
  <conditionalFormatting sqref="S61:Z63">
    <cfRule type="expression" dxfId="238" priority="668">
      <formula>$R$61="Si"</formula>
    </cfRule>
  </conditionalFormatting>
  <conditionalFormatting sqref="S64:Z66">
    <cfRule type="expression" dxfId="237" priority="667">
      <formula>$R$64="Si"</formula>
    </cfRule>
  </conditionalFormatting>
  <conditionalFormatting sqref="S67:Z69">
    <cfRule type="expression" dxfId="236" priority="663">
      <formula>$R$67="Si"</formula>
    </cfRule>
  </conditionalFormatting>
  <conditionalFormatting sqref="S70:Z72">
    <cfRule type="expression" dxfId="235" priority="662">
      <formula>$R$70="Si"</formula>
    </cfRule>
  </conditionalFormatting>
  <conditionalFormatting sqref="S73:Z75">
    <cfRule type="expression" dxfId="234" priority="661">
      <formula>$R$73="Si"</formula>
    </cfRule>
  </conditionalFormatting>
  <conditionalFormatting sqref="S76:Z78">
    <cfRule type="expression" dxfId="233" priority="658">
      <formula>$R$76="Si"</formula>
    </cfRule>
  </conditionalFormatting>
  <conditionalFormatting sqref="S79:Z81">
    <cfRule type="expression" dxfId="232" priority="657">
      <formula>$R$79="Si"</formula>
    </cfRule>
  </conditionalFormatting>
  <conditionalFormatting sqref="S82:Z84">
    <cfRule type="expression" dxfId="231" priority="656">
      <formula>$R$82="Si"</formula>
    </cfRule>
  </conditionalFormatting>
  <conditionalFormatting sqref="S85:Z87">
    <cfRule type="expression" dxfId="230" priority="653">
      <formula>$R$85="Si"</formula>
    </cfRule>
  </conditionalFormatting>
  <conditionalFormatting sqref="S88:Z90">
    <cfRule type="expression" dxfId="229" priority="652">
      <formula>$R$88="Si"</formula>
    </cfRule>
  </conditionalFormatting>
  <conditionalFormatting sqref="S91:Z93">
    <cfRule type="expression" dxfId="228" priority="651">
      <formula>$R$91="Si"</formula>
    </cfRule>
  </conditionalFormatting>
  <conditionalFormatting sqref="S94:Z96">
    <cfRule type="expression" dxfId="227" priority="648">
      <formula>$R$94="Si"</formula>
    </cfRule>
  </conditionalFormatting>
  <conditionalFormatting sqref="S97:Z99">
    <cfRule type="expression" dxfId="226" priority="647">
      <formula>$R$97="Si"</formula>
    </cfRule>
  </conditionalFormatting>
  <conditionalFormatting sqref="S100:Z102">
    <cfRule type="expression" dxfId="225" priority="646">
      <formula>$R$100="Si"</formula>
    </cfRule>
  </conditionalFormatting>
  <conditionalFormatting sqref="S103:Z105">
    <cfRule type="expression" dxfId="224" priority="643">
      <formula>$R$103="Si"</formula>
    </cfRule>
  </conditionalFormatting>
  <conditionalFormatting sqref="S106:Z108">
    <cfRule type="expression" dxfId="223" priority="642">
      <formula>$R$106="Si"</formula>
    </cfRule>
  </conditionalFormatting>
  <conditionalFormatting sqref="S109:Z111">
    <cfRule type="expression" dxfId="222" priority="641">
      <formula>$R$109="Si"</formula>
    </cfRule>
  </conditionalFormatting>
  <conditionalFormatting sqref="S112:Z114">
    <cfRule type="expression" dxfId="221" priority="638">
      <formula>$R$112="Si"</formula>
    </cfRule>
  </conditionalFormatting>
  <conditionalFormatting sqref="S115:Z117">
    <cfRule type="expression" dxfId="220" priority="637">
      <formula>$R$115="Si"</formula>
    </cfRule>
  </conditionalFormatting>
  <conditionalFormatting sqref="S118:Z120">
    <cfRule type="expression" dxfId="219" priority="636">
      <formula>$R$118="Si"</formula>
    </cfRule>
  </conditionalFormatting>
  <conditionalFormatting sqref="S121:Z123">
    <cfRule type="expression" dxfId="218" priority="633">
      <formula>$R$121="Si"</formula>
    </cfRule>
  </conditionalFormatting>
  <conditionalFormatting sqref="S124:Z126">
    <cfRule type="expression" dxfId="217" priority="632">
      <formula>$R$124="Si"</formula>
    </cfRule>
  </conditionalFormatting>
  <conditionalFormatting sqref="S127:Z129">
    <cfRule type="expression" dxfId="216" priority="631">
      <formula>$R$127="Si"</formula>
    </cfRule>
  </conditionalFormatting>
  <conditionalFormatting sqref="S130:Z132">
    <cfRule type="expression" dxfId="215" priority="628">
      <formula>$R$130="Si"</formula>
    </cfRule>
  </conditionalFormatting>
  <conditionalFormatting sqref="S133:Z135">
    <cfRule type="expression" dxfId="214" priority="627">
      <formula>$R$133="Si"</formula>
    </cfRule>
  </conditionalFormatting>
  <conditionalFormatting sqref="S136:Z138">
    <cfRule type="expression" dxfId="213" priority="626">
      <formula>$R$136="Si"</formula>
    </cfRule>
  </conditionalFormatting>
  <conditionalFormatting sqref="S139:Z141">
    <cfRule type="expression" dxfId="212" priority="623">
      <formula>$R$139="Si"</formula>
    </cfRule>
  </conditionalFormatting>
  <conditionalFormatting sqref="S142:Z144">
    <cfRule type="expression" dxfId="211" priority="622">
      <formula>$R$142="Si"</formula>
    </cfRule>
  </conditionalFormatting>
  <conditionalFormatting sqref="S145:Z147">
    <cfRule type="expression" dxfId="210" priority="621">
      <formula>$R$145="Si"</formula>
    </cfRule>
  </conditionalFormatting>
  <conditionalFormatting sqref="S148:Z150">
    <cfRule type="expression" dxfId="209" priority="618">
      <formula>$R$148="Si"</formula>
    </cfRule>
  </conditionalFormatting>
  <conditionalFormatting sqref="S151:Z153">
    <cfRule type="expression" dxfId="208" priority="617">
      <formula>$R$151="Si"</formula>
    </cfRule>
  </conditionalFormatting>
  <conditionalFormatting sqref="S154:Z156">
    <cfRule type="expression" dxfId="207" priority="616">
      <formula>$R$154="Si"</formula>
    </cfRule>
  </conditionalFormatting>
  <conditionalFormatting sqref="S157:Z159">
    <cfRule type="expression" dxfId="206" priority="613">
      <formula>$R$157="Si"</formula>
    </cfRule>
  </conditionalFormatting>
  <conditionalFormatting sqref="S160:Z162">
    <cfRule type="expression" dxfId="205" priority="612">
      <formula>$R$160="Si"</formula>
    </cfRule>
  </conditionalFormatting>
  <conditionalFormatting sqref="S163:Z165">
    <cfRule type="expression" dxfId="204" priority="611">
      <formula>$R$163="Si"</formula>
    </cfRule>
  </conditionalFormatting>
  <conditionalFormatting sqref="S166:Z168">
    <cfRule type="expression" dxfId="203" priority="608">
      <formula>$R$166="Si"</formula>
    </cfRule>
  </conditionalFormatting>
  <conditionalFormatting sqref="S169:Z171">
    <cfRule type="expression" dxfId="202" priority="607">
      <formula>$R$169="Si"</formula>
    </cfRule>
  </conditionalFormatting>
  <conditionalFormatting sqref="S172:Z174">
    <cfRule type="expression" dxfId="201" priority="606">
      <formula>$R$172="Si"</formula>
    </cfRule>
  </conditionalFormatting>
  <conditionalFormatting sqref="S175:Z177">
    <cfRule type="expression" dxfId="200" priority="603">
      <formula>$R$175="Si"</formula>
    </cfRule>
  </conditionalFormatting>
  <conditionalFormatting sqref="S178:Z180">
    <cfRule type="expression" dxfId="199" priority="602">
      <formula>$R$178="Si"</formula>
    </cfRule>
  </conditionalFormatting>
  <conditionalFormatting sqref="S181:Z183">
    <cfRule type="expression" dxfId="198" priority="601">
      <formula>$R$181="Si"</formula>
    </cfRule>
  </conditionalFormatting>
  <conditionalFormatting sqref="S184:Z186">
    <cfRule type="expression" dxfId="197" priority="598">
      <formula>$R$184="Si"</formula>
    </cfRule>
  </conditionalFormatting>
  <conditionalFormatting sqref="S187:Z189">
    <cfRule type="expression" dxfId="196" priority="597">
      <formula>$R$187="Si"</formula>
    </cfRule>
  </conditionalFormatting>
  <conditionalFormatting sqref="S190:Z192">
    <cfRule type="expression" dxfId="195" priority="596">
      <formula>$R$190="Si"</formula>
    </cfRule>
  </conditionalFormatting>
  <conditionalFormatting sqref="BG13:BN15">
    <cfRule type="expression" dxfId="194" priority="420">
      <formula>$BF$13="Si"</formula>
    </cfRule>
  </conditionalFormatting>
  <conditionalFormatting sqref="BG16:BN18">
    <cfRule type="expression" dxfId="193" priority="419">
      <formula>$BF$16="Si"</formula>
    </cfRule>
  </conditionalFormatting>
  <conditionalFormatting sqref="BG19:BN21">
    <cfRule type="expression" dxfId="192" priority="418">
      <formula>$BF$19="Si"</formula>
    </cfRule>
  </conditionalFormatting>
  <conditionalFormatting sqref="BG22:BN24">
    <cfRule type="expression" dxfId="191" priority="415">
      <formula>$BF$22="Si"</formula>
    </cfRule>
  </conditionalFormatting>
  <conditionalFormatting sqref="BG25:BN27">
    <cfRule type="expression" dxfId="190" priority="414">
      <formula>$BF$25="Si"</formula>
    </cfRule>
  </conditionalFormatting>
  <conditionalFormatting sqref="BG28:BN30">
    <cfRule type="expression" dxfId="189" priority="413">
      <formula>$BF$28="Si"</formula>
    </cfRule>
  </conditionalFormatting>
  <conditionalFormatting sqref="BG31:BN33">
    <cfRule type="expression" dxfId="188" priority="410">
      <formula>$BF$31="Si"</formula>
    </cfRule>
  </conditionalFormatting>
  <conditionalFormatting sqref="BG34:BN36">
    <cfRule type="expression" dxfId="187" priority="409">
      <formula>$BF$34="Si"</formula>
    </cfRule>
  </conditionalFormatting>
  <conditionalFormatting sqref="BG37:BN39">
    <cfRule type="expression" dxfId="186" priority="408">
      <formula>$BF$37="Si"</formula>
    </cfRule>
  </conditionalFormatting>
  <conditionalFormatting sqref="BG40:BN42">
    <cfRule type="expression" dxfId="185" priority="405">
      <formula>$BF$40="Si"</formula>
    </cfRule>
  </conditionalFormatting>
  <conditionalFormatting sqref="BG43:BN45">
    <cfRule type="expression" dxfId="184" priority="404">
      <formula>$BF$43="Si"</formula>
    </cfRule>
  </conditionalFormatting>
  <conditionalFormatting sqref="BG46:BN48">
    <cfRule type="expression" dxfId="183" priority="403">
      <formula>$BF$46="Si"</formula>
    </cfRule>
  </conditionalFormatting>
  <conditionalFormatting sqref="BG49:BN51">
    <cfRule type="expression" dxfId="182" priority="400">
      <formula>$BF$49="Si"</formula>
    </cfRule>
  </conditionalFormatting>
  <conditionalFormatting sqref="BG52:BN54">
    <cfRule type="expression" dxfId="181" priority="399">
      <formula>$BF$52="Si"</formula>
    </cfRule>
  </conditionalFormatting>
  <conditionalFormatting sqref="BG55:BN57">
    <cfRule type="expression" dxfId="180" priority="398">
      <formula>$BF$55="Si"</formula>
    </cfRule>
  </conditionalFormatting>
  <conditionalFormatting sqref="BG58:BN60">
    <cfRule type="expression" dxfId="179" priority="395">
      <formula>$BF$58="Si"</formula>
    </cfRule>
  </conditionalFormatting>
  <conditionalFormatting sqref="BG61:BN63">
    <cfRule type="expression" dxfId="178" priority="394">
      <formula>$BF$61="Si"</formula>
    </cfRule>
  </conditionalFormatting>
  <conditionalFormatting sqref="BG64:BN66">
    <cfRule type="expression" dxfId="177" priority="393">
      <formula>$BF$64="Si"</formula>
    </cfRule>
  </conditionalFormatting>
  <conditionalFormatting sqref="BG67:BN69">
    <cfRule type="expression" dxfId="176" priority="390">
      <formula>$BF$67="Si"</formula>
    </cfRule>
  </conditionalFormatting>
  <conditionalFormatting sqref="BG70:BN72">
    <cfRule type="expression" dxfId="175" priority="389">
      <formula>$BF$70="Si"</formula>
    </cfRule>
  </conditionalFormatting>
  <conditionalFormatting sqref="BG73:BN75">
    <cfRule type="expression" dxfId="174" priority="388">
      <formula>$BF$73="Si"</formula>
    </cfRule>
  </conditionalFormatting>
  <conditionalFormatting sqref="BG76:BN78">
    <cfRule type="expression" dxfId="173" priority="385">
      <formula>$BF$76="Si"</formula>
    </cfRule>
  </conditionalFormatting>
  <conditionalFormatting sqref="BG79:BN81">
    <cfRule type="expression" dxfId="172" priority="384">
      <formula>$BF$79="Si"</formula>
    </cfRule>
  </conditionalFormatting>
  <conditionalFormatting sqref="BG82:BN84">
    <cfRule type="expression" dxfId="171" priority="383">
      <formula>BF$82="Si"</formula>
    </cfRule>
  </conditionalFormatting>
  <conditionalFormatting sqref="BG85:BN87">
    <cfRule type="expression" dxfId="170" priority="380">
      <formula>$BF$85="Si"</formula>
    </cfRule>
  </conditionalFormatting>
  <conditionalFormatting sqref="BG88:BN90">
    <cfRule type="expression" dxfId="169" priority="379">
      <formula>$BF$88="Si"</formula>
    </cfRule>
  </conditionalFormatting>
  <conditionalFormatting sqref="BG91:BN93">
    <cfRule type="expression" dxfId="168" priority="378">
      <formula>$BF$91="Si"</formula>
    </cfRule>
  </conditionalFormatting>
  <conditionalFormatting sqref="BG94:BN96">
    <cfRule type="expression" dxfId="167" priority="375">
      <formula>$BF$94="Si"</formula>
    </cfRule>
  </conditionalFormatting>
  <conditionalFormatting sqref="BG97:BN99">
    <cfRule type="expression" dxfId="166" priority="374">
      <formula>$BF$97="Si"</formula>
    </cfRule>
  </conditionalFormatting>
  <conditionalFormatting sqref="BG100:BN102">
    <cfRule type="expression" dxfId="165" priority="373">
      <formula>$BF$100="Si"</formula>
    </cfRule>
  </conditionalFormatting>
  <conditionalFormatting sqref="BG103:BN105">
    <cfRule type="expression" dxfId="164" priority="370">
      <formula>$BF$103="Si"</formula>
    </cfRule>
  </conditionalFormatting>
  <conditionalFormatting sqref="BG106:BN108">
    <cfRule type="expression" dxfId="163" priority="369">
      <formula>$BF$106="Si"</formula>
    </cfRule>
  </conditionalFormatting>
  <conditionalFormatting sqref="BG109:BN111">
    <cfRule type="expression" dxfId="162" priority="368">
      <formula>$BF$109="Si"</formula>
    </cfRule>
  </conditionalFormatting>
  <conditionalFormatting sqref="BG112:BN114">
    <cfRule type="expression" dxfId="161" priority="365">
      <formula>$BF$112="Si"</formula>
    </cfRule>
  </conditionalFormatting>
  <conditionalFormatting sqref="BG115:BN117">
    <cfRule type="expression" dxfId="160" priority="364">
      <formula>$BF$115="Si"</formula>
    </cfRule>
  </conditionalFormatting>
  <conditionalFormatting sqref="BG118:BN120">
    <cfRule type="expression" dxfId="159" priority="363">
      <formula>$BF$118="Si"</formula>
    </cfRule>
  </conditionalFormatting>
  <conditionalFormatting sqref="BG121:BN123">
    <cfRule type="expression" dxfId="158" priority="360">
      <formula>$BF$121="Si"</formula>
    </cfRule>
  </conditionalFormatting>
  <conditionalFormatting sqref="BG124:BN126">
    <cfRule type="expression" dxfId="157" priority="359">
      <formula>$BF$124="Si"</formula>
    </cfRule>
  </conditionalFormatting>
  <conditionalFormatting sqref="BG127:BN129">
    <cfRule type="expression" dxfId="156" priority="358">
      <formula>$BF$127="Si"</formula>
    </cfRule>
  </conditionalFormatting>
  <conditionalFormatting sqref="BG130:BN132">
    <cfRule type="expression" dxfId="155" priority="356">
      <formula>$BF$130="Si"</formula>
    </cfRule>
  </conditionalFormatting>
  <conditionalFormatting sqref="BG133:BN135">
    <cfRule type="expression" dxfId="154" priority="355">
      <formula>$BF$133="Si"</formula>
    </cfRule>
  </conditionalFormatting>
  <conditionalFormatting sqref="BG136:BN138">
    <cfRule type="expression" dxfId="153" priority="354">
      <formula>$BF$136="Si"</formula>
    </cfRule>
  </conditionalFormatting>
  <conditionalFormatting sqref="BG139:BN141">
    <cfRule type="expression" dxfId="152" priority="351">
      <formula>$BF$139="Si"</formula>
    </cfRule>
  </conditionalFormatting>
  <conditionalFormatting sqref="BG142:BN144">
    <cfRule type="expression" dxfId="151" priority="350">
      <formula>$BF$142="Si"</formula>
    </cfRule>
  </conditionalFormatting>
  <conditionalFormatting sqref="BG145:BN147">
    <cfRule type="expression" dxfId="150" priority="349">
      <formula>$BF$145="Si"</formula>
    </cfRule>
  </conditionalFormatting>
  <conditionalFormatting sqref="BG148:BN150">
    <cfRule type="expression" dxfId="149" priority="346">
      <formula>$BF$148="Si"</formula>
    </cfRule>
  </conditionalFormatting>
  <conditionalFormatting sqref="BG151:BN153">
    <cfRule type="expression" dxfId="148" priority="345">
      <formula>$BF$151="Si"</formula>
    </cfRule>
  </conditionalFormatting>
  <conditionalFormatting sqref="BG154:BN156">
    <cfRule type="expression" dxfId="147" priority="344">
      <formula>$BF$154="Si"</formula>
    </cfRule>
  </conditionalFormatting>
  <conditionalFormatting sqref="BG157:BN159">
    <cfRule type="expression" dxfId="146" priority="341">
      <formula>$BF$157="Si"</formula>
    </cfRule>
  </conditionalFormatting>
  <conditionalFormatting sqref="BG160:BN162">
    <cfRule type="expression" dxfId="145" priority="340">
      <formula>$BF$160="Si"</formula>
    </cfRule>
  </conditionalFormatting>
  <conditionalFormatting sqref="BG163:BN165">
    <cfRule type="expression" dxfId="144" priority="339">
      <formula>$BF$163="Si"</formula>
    </cfRule>
  </conditionalFormatting>
  <conditionalFormatting sqref="BG166:BN168">
    <cfRule type="expression" dxfId="143" priority="336">
      <formula>$BF$166="Si"</formula>
    </cfRule>
  </conditionalFormatting>
  <conditionalFormatting sqref="BG169:BN171">
    <cfRule type="expression" dxfId="142" priority="335">
      <formula>$BF$169="Si"</formula>
    </cfRule>
  </conditionalFormatting>
  <conditionalFormatting sqref="BG172:BN174">
    <cfRule type="expression" dxfId="141" priority="334">
      <formula>$BF$172="Si"</formula>
    </cfRule>
  </conditionalFormatting>
  <conditionalFormatting sqref="BG175:BN177">
    <cfRule type="expression" dxfId="140" priority="331">
      <formula>$BF$175="Si"</formula>
    </cfRule>
  </conditionalFormatting>
  <conditionalFormatting sqref="BG178:BN180">
    <cfRule type="expression" dxfId="139" priority="330">
      <formula>$BF$178="Si"</formula>
    </cfRule>
  </conditionalFormatting>
  <conditionalFormatting sqref="BG181:BN183">
    <cfRule type="expression" dxfId="138" priority="329">
      <formula>$BF$181="Si"</formula>
    </cfRule>
  </conditionalFormatting>
  <conditionalFormatting sqref="BG184:BN186">
    <cfRule type="expression" dxfId="137" priority="326">
      <formula>$BF$184="Si"</formula>
    </cfRule>
  </conditionalFormatting>
  <conditionalFormatting sqref="BG187:BN189">
    <cfRule type="expression" dxfId="136" priority="325">
      <formula>$BF$187="Si"</formula>
    </cfRule>
  </conditionalFormatting>
  <conditionalFormatting sqref="BG190:BN192">
    <cfRule type="expression" dxfId="135" priority="324">
      <formula>$BF$190="Si"</formula>
    </cfRule>
  </conditionalFormatting>
  <conditionalFormatting sqref="CA13:CH15">
    <cfRule type="expression" dxfId="134" priority="275">
      <formula>$BZ$13="Si"</formula>
    </cfRule>
  </conditionalFormatting>
  <conditionalFormatting sqref="CA16:CH18">
    <cfRule type="expression" dxfId="133" priority="274">
      <formula>$BZ$16="Si"</formula>
    </cfRule>
  </conditionalFormatting>
  <conditionalFormatting sqref="CA19:CH21">
    <cfRule type="expression" dxfId="132" priority="273">
      <formula>$BZ$19="Si"</formula>
    </cfRule>
  </conditionalFormatting>
  <conditionalFormatting sqref="CA22:CH24">
    <cfRule type="expression" dxfId="131" priority="270">
      <formula>$BZ$22="Si"</formula>
    </cfRule>
  </conditionalFormatting>
  <conditionalFormatting sqref="CA25:CH27">
    <cfRule type="expression" dxfId="130" priority="269">
      <formula>$BZ$25="Si"</formula>
    </cfRule>
  </conditionalFormatting>
  <conditionalFormatting sqref="CA28:CH30">
    <cfRule type="expression" dxfId="129" priority="268">
      <formula>$BZ$28="Si"</formula>
    </cfRule>
  </conditionalFormatting>
  <conditionalFormatting sqref="CA31:CH33">
    <cfRule type="expression" dxfId="128" priority="265">
      <formula>$BZ$31="Si"</formula>
    </cfRule>
  </conditionalFormatting>
  <conditionalFormatting sqref="CA34:CH36">
    <cfRule type="expression" dxfId="127" priority="264">
      <formula>$BZ$34="Si"</formula>
    </cfRule>
  </conditionalFormatting>
  <conditionalFormatting sqref="CA37:CH39">
    <cfRule type="expression" dxfId="126" priority="263">
      <formula>$BZ$37="Si"</formula>
    </cfRule>
  </conditionalFormatting>
  <conditionalFormatting sqref="CA40:CH42">
    <cfRule type="expression" dxfId="125" priority="260">
      <formula>$BZ$40="Si"</formula>
    </cfRule>
  </conditionalFormatting>
  <conditionalFormatting sqref="CA43:CH45">
    <cfRule type="expression" dxfId="124" priority="259">
      <formula>$BZ$43="Si"</formula>
    </cfRule>
  </conditionalFormatting>
  <conditionalFormatting sqref="CA46:CH48">
    <cfRule type="expression" dxfId="123" priority="258">
      <formula>$BZ$46="Si"</formula>
    </cfRule>
  </conditionalFormatting>
  <conditionalFormatting sqref="CA49:CH51">
    <cfRule type="expression" dxfId="122" priority="255">
      <formula>$BZ$49="Si"</formula>
    </cfRule>
  </conditionalFormatting>
  <conditionalFormatting sqref="CA52:CH54">
    <cfRule type="expression" dxfId="121" priority="254">
      <formula>$BZ$52="Si"</formula>
    </cfRule>
  </conditionalFormatting>
  <conditionalFormatting sqref="CA55:CH57">
    <cfRule type="expression" dxfId="120" priority="253">
      <formula>$BZ$55="Si"</formula>
    </cfRule>
  </conditionalFormatting>
  <conditionalFormatting sqref="CA58:CH60">
    <cfRule type="expression" dxfId="119" priority="250">
      <formula>$BZ$58="Si"</formula>
    </cfRule>
  </conditionalFormatting>
  <conditionalFormatting sqref="CA61:CH63">
    <cfRule type="expression" dxfId="118" priority="249">
      <formula>$BZ$61="Si"</formula>
    </cfRule>
  </conditionalFormatting>
  <conditionalFormatting sqref="CA64:CH66">
    <cfRule type="expression" dxfId="117" priority="248">
      <formula>$BZ$64="Si"</formula>
    </cfRule>
  </conditionalFormatting>
  <conditionalFormatting sqref="CA67:CH69">
    <cfRule type="expression" dxfId="116" priority="245">
      <formula>$BZ$67="Si"</formula>
    </cfRule>
  </conditionalFormatting>
  <conditionalFormatting sqref="CA70:CH72">
    <cfRule type="expression" dxfId="115" priority="244">
      <formula>$BZ$70="Si"</formula>
    </cfRule>
  </conditionalFormatting>
  <conditionalFormatting sqref="CA73:CH75">
    <cfRule type="expression" dxfId="114" priority="243">
      <formula>$BZ$73="Si"</formula>
    </cfRule>
  </conditionalFormatting>
  <conditionalFormatting sqref="CA76:CH78">
    <cfRule type="expression" dxfId="113" priority="240">
      <formula>$BZ$76="Si"</formula>
    </cfRule>
  </conditionalFormatting>
  <conditionalFormatting sqref="CA79:CH81">
    <cfRule type="expression" dxfId="112" priority="239">
      <formula>$BZ$79="Si"</formula>
    </cfRule>
  </conditionalFormatting>
  <conditionalFormatting sqref="CA82:CH84">
    <cfRule type="expression" dxfId="111" priority="238">
      <formula>$BZ$82="Si"</formula>
    </cfRule>
  </conditionalFormatting>
  <conditionalFormatting sqref="CA85:CH87">
    <cfRule type="expression" dxfId="110" priority="235">
      <formula>$BZ$85="Si"</formula>
    </cfRule>
  </conditionalFormatting>
  <conditionalFormatting sqref="CA88:CH90">
    <cfRule type="expression" dxfId="109" priority="234">
      <formula>$BZ$88="Si"</formula>
    </cfRule>
  </conditionalFormatting>
  <conditionalFormatting sqref="CA91:CH93">
    <cfRule type="expression" dxfId="108" priority="233">
      <formula>$BZ$91="Si"</formula>
    </cfRule>
  </conditionalFormatting>
  <conditionalFormatting sqref="CA94:CH96">
    <cfRule type="expression" dxfId="107" priority="230">
      <formula>$BZ$94="Si"</formula>
    </cfRule>
  </conditionalFormatting>
  <conditionalFormatting sqref="CA97:CH99">
    <cfRule type="expression" dxfId="106" priority="229">
      <formula>$BZ$97="Si"</formula>
    </cfRule>
  </conditionalFormatting>
  <conditionalFormatting sqref="CA100:CH102">
    <cfRule type="expression" dxfId="105" priority="228">
      <formula>$BZ$100="Si"</formula>
    </cfRule>
  </conditionalFormatting>
  <conditionalFormatting sqref="CA103:CH105">
    <cfRule type="expression" dxfId="104" priority="225">
      <formula>$BZ$103="Si"</formula>
    </cfRule>
  </conditionalFormatting>
  <conditionalFormatting sqref="CA106:CH108">
    <cfRule type="expression" dxfId="103" priority="224">
      <formula>$BZ$106="Si"</formula>
    </cfRule>
  </conditionalFormatting>
  <conditionalFormatting sqref="CA109:CH111">
    <cfRule type="expression" dxfId="102" priority="223">
      <formula>$BZ$109="Si"</formula>
    </cfRule>
  </conditionalFormatting>
  <conditionalFormatting sqref="CA112:CH114">
    <cfRule type="expression" dxfId="101" priority="220">
      <formula>$BZ$112="Si"</formula>
    </cfRule>
  </conditionalFormatting>
  <conditionalFormatting sqref="CA115:CH117">
    <cfRule type="expression" dxfId="100" priority="219">
      <formula>$BZ$115="Si"</formula>
    </cfRule>
  </conditionalFormatting>
  <conditionalFormatting sqref="CA118:CH120">
    <cfRule type="expression" dxfId="99" priority="218">
      <formula>$BZ$118="Si"</formula>
    </cfRule>
  </conditionalFormatting>
  <conditionalFormatting sqref="CA121:CH123">
    <cfRule type="expression" dxfId="98" priority="215">
      <formula>$BZ$121="Si"</formula>
    </cfRule>
  </conditionalFormatting>
  <conditionalFormatting sqref="CA124:CH126">
    <cfRule type="expression" dxfId="97" priority="214">
      <formula>$BZ$124="Si"</formula>
    </cfRule>
  </conditionalFormatting>
  <conditionalFormatting sqref="CA127:CH129">
    <cfRule type="expression" dxfId="96" priority="213">
      <formula>$BZ$127="Si"</formula>
    </cfRule>
  </conditionalFormatting>
  <conditionalFormatting sqref="CA130:CH132">
    <cfRule type="expression" dxfId="95" priority="211">
      <formula>$BZ$130="Si"</formula>
    </cfRule>
  </conditionalFormatting>
  <conditionalFormatting sqref="CA133:CH135">
    <cfRule type="expression" dxfId="94" priority="210">
      <formula>$BZ$133="Si"</formula>
    </cfRule>
  </conditionalFormatting>
  <conditionalFormatting sqref="CA136:CH138">
    <cfRule type="expression" dxfId="93" priority="209">
      <formula>$BZ$136="Si"</formula>
    </cfRule>
  </conditionalFormatting>
  <conditionalFormatting sqref="CA139:CH141">
    <cfRule type="expression" dxfId="92" priority="206">
      <formula>$BZ$139="Si"</formula>
    </cfRule>
  </conditionalFormatting>
  <conditionalFormatting sqref="CA142:CH144">
    <cfRule type="expression" dxfId="91" priority="205">
      <formula>$BZ$142="Si"</formula>
    </cfRule>
  </conditionalFormatting>
  <conditionalFormatting sqref="CA145:CH147">
    <cfRule type="expression" dxfId="90" priority="204">
      <formula>$BZ$145="Si"</formula>
    </cfRule>
  </conditionalFormatting>
  <conditionalFormatting sqref="CA148:CH150">
    <cfRule type="expression" dxfId="89" priority="201">
      <formula>$BZ$148="Si"</formula>
    </cfRule>
  </conditionalFormatting>
  <conditionalFormatting sqref="CA151:CH153">
    <cfRule type="expression" dxfId="88" priority="200">
      <formula>$BZ$151="Si"</formula>
    </cfRule>
  </conditionalFormatting>
  <conditionalFormatting sqref="CA154:CH156">
    <cfRule type="expression" dxfId="87" priority="199">
      <formula>$BZ$154="Si"</formula>
    </cfRule>
  </conditionalFormatting>
  <conditionalFormatting sqref="CA157:CH159">
    <cfRule type="expression" dxfId="86" priority="196">
      <formula>$BZ$157="Si"</formula>
    </cfRule>
  </conditionalFormatting>
  <conditionalFormatting sqref="CA160:CH162">
    <cfRule type="expression" dxfId="85" priority="195">
      <formula>$BZ$160="Si"</formula>
    </cfRule>
  </conditionalFormatting>
  <conditionalFormatting sqref="CA163:CH165">
    <cfRule type="expression" dxfId="84" priority="194">
      <formula>$BZ$163="Si"</formula>
    </cfRule>
  </conditionalFormatting>
  <conditionalFormatting sqref="CA166:CH168">
    <cfRule type="expression" dxfId="83" priority="191">
      <formula>$BZ$166="Si"</formula>
    </cfRule>
  </conditionalFormatting>
  <conditionalFormatting sqref="CA169:CH171">
    <cfRule type="expression" dxfId="82" priority="190">
      <formula>$BZ$169="Si"</formula>
    </cfRule>
  </conditionalFormatting>
  <conditionalFormatting sqref="CA172:CH174">
    <cfRule type="expression" dxfId="81" priority="189">
      <formula>$BZ$172="Si"</formula>
    </cfRule>
  </conditionalFormatting>
  <conditionalFormatting sqref="CA175:CH177">
    <cfRule type="expression" dxfId="80" priority="186">
      <formula>$BZ$175="Si"</formula>
    </cfRule>
  </conditionalFormatting>
  <conditionalFormatting sqref="CA178:CH180">
    <cfRule type="expression" dxfId="79" priority="185">
      <formula>$BZ$178="Si"</formula>
    </cfRule>
  </conditionalFormatting>
  <conditionalFormatting sqref="CA181:CH183">
    <cfRule type="expression" dxfId="78" priority="184">
      <formula>$BZ$181="Si"</formula>
    </cfRule>
  </conditionalFormatting>
  <conditionalFormatting sqref="CA184:CH186">
    <cfRule type="expression" dxfId="77" priority="181">
      <formula>$BZ$184="Si"</formula>
    </cfRule>
  </conditionalFormatting>
  <conditionalFormatting sqref="CA187:CH189">
    <cfRule type="expression" dxfId="76" priority="180">
      <formula>$BZ$187="Si"</formula>
    </cfRule>
  </conditionalFormatting>
  <conditionalFormatting sqref="CA190:CH192">
    <cfRule type="expression" dxfId="75" priority="179">
      <formula>$BZ$190="Si"</formula>
    </cfRule>
  </conditionalFormatting>
  <conditionalFormatting sqref="AA13:AA192">
    <cfRule type="expression" dxfId="74" priority="129">
      <formula>AND(AA13="No")</formula>
    </cfRule>
    <cfRule type="expression" dxfId="73" priority="130">
      <formula>AND(AA13="Si")</formula>
    </cfRule>
  </conditionalFormatting>
  <conditionalFormatting sqref="S13:Z15">
    <cfRule type="expression" dxfId="72" priority="128">
      <formula>$R$13="Si"</formula>
    </cfRule>
  </conditionalFormatting>
  <conditionalFormatting sqref="AU13:AU192">
    <cfRule type="expression" dxfId="71" priority="126">
      <formula>AND(AU13="No")</formula>
    </cfRule>
    <cfRule type="expression" dxfId="70" priority="127">
      <formula>AND(AU13="Si")</formula>
    </cfRule>
  </conditionalFormatting>
  <conditionalFormatting sqref="BO13:BO192">
    <cfRule type="expression" dxfId="69" priority="124">
      <formula>AND(BO13="No")</formula>
    </cfRule>
    <cfRule type="expression" dxfId="68" priority="125">
      <formula>AND(BO13="Si")</formula>
    </cfRule>
  </conditionalFormatting>
  <conditionalFormatting sqref="CI13:CI192">
    <cfRule type="expression" dxfId="67" priority="122">
      <formula>AND(CI13="No")</formula>
    </cfRule>
    <cfRule type="expression" dxfId="66" priority="123">
      <formula>AND(CI13="Si")</formula>
    </cfRule>
  </conditionalFormatting>
  <conditionalFormatting sqref="AM16:AT18">
    <cfRule type="expression" dxfId="65" priority="61">
      <formula>$AL$16="Si"</formula>
    </cfRule>
  </conditionalFormatting>
  <conditionalFormatting sqref="AM19:AT21">
    <cfRule type="expression" dxfId="64" priority="60">
      <formula>$AL$19="Si"</formula>
    </cfRule>
  </conditionalFormatting>
  <conditionalFormatting sqref="AM22:AT24">
    <cfRule type="expression" dxfId="63" priority="59">
      <formula>$AL$22="Si"</formula>
    </cfRule>
  </conditionalFormatting>
  <conditionalFormatting sqref="AM25:AT27">
    <cfRule type="expression" dxfId="62" priority="58">
      <formula>$AL$25="Si"</formula>
    </cfRule>
  </conditionalFormatting>
  <conditionalFormatting sqref="AM28:AT30">
    <cfRule type="expression" dxfId="61" priority="57">
      <formula>$AL$28="Si"</formula>
    </cfRule>
  </conditionalFormatting>
  <conditionalFormatting sqref="AM31:AT33">
    <cfRule type="expression" dxfId="60" priority="56">
      <formula>$AL$31="Si"</formula>
    </cfRule>
  </conditionalFormatting>
  <conditionalFormatting sqref="AM34:AT36">
    <cfRule type="expression" dxfId="59" priority="55">
      <formula>$AL$34="Si"</formula>
    </cfRule>
  </conditionalFormatting>
  <conditionalFormatting sqref="AM37:AT39">
    <cfRule type="expression" dxfId="58" priority="54">
      <formula>$AL$37="Si"</formula>
    </cfRule>
  </conditionalFormatting>
  <conditionalFormatting sqref="AM40:AT42">
    <cfRule type="expression" dxfId="57" priority="53">
      <formula>$AL$40="Si"</formula>
    </cfRule>
  </conditionalFormatting>
  <conditionalFormatting sqref="AM43:AT45">
    <cfRule type="expression" dxfId="56" priority="52">
      <formula>$AL$43="Si"</formula>
    </cfRule>
  </conditionalFormatting>
  <conditionalFormatting sqref="AM46:AT48">
    <cfRule type="expression" dxfId="55" priority="51">
      <formula>$AL$46="Si"</formula>
    </cfRule>
  </conditionalFormatting>
  <conditionalFormatting sqref="AM49:AT51">
    <cfRule type="expression" dxfId="54" priority="50">
      <formula>$AL$49="Si"</formula>
    </cfRule>
  </conditionalFormatting>
  <conditionalFormatting sqref="AM52:AT54">
    <cfRule type="expression" dxfId="53" priority="49">
      <formula>$AL$52="Si"</formula>
    </cfRule>
  </conditionalFormatting>
  <conditionalFormatting sqref="AM55:AT57">
    <cfRule type="expression" dxfId="52" priority="48">
      <formula>$AL$55="Si"</formula>
    </cfRule>
  </conditionalFormatting>
  <conditionalFormatting sqref="AM58:AT60">
    <cfRule type="expression" dxfId="51" priority="47">
      <formula>$AL$58="Si"</formula>
    </cfRule>
  </conditionalFormatting>
  <conditionalFormatting sqref="AM61:AT63">
    <cfRule type="expression" dxfId="50" priority="46">
      <formula>$AL$61="Si"</formula>
    </cfRule>
  </conditionalFormatting>
  <conditionalFormatting sqref="AM64:AT66">
    <cfRule type="expression" dxfId="49" priority="45">
      <formula>$AL$64="Si"</formula>
    </cfRule>
  </conditionalFormatting>
  <conditionalFormatting sqref="AM67:AT69">
    <cfRule type="expression" dxfId="48" priority="44">
      <formula>$AL$67="Si"</formula>
    </cfRule>
  </conditionalFormatting>
  <conditionalFormatting sqref="AM70:AT72">
    <cfRule type="expression" dxfId="47" priority="43">
      <formula>$AL$70="Si"</formula>
    </cfRule>
  </conditionalFormatting>
  <conditionalFormatting sqref="AM73:AT75">
    <cfRule type="expression" dxfId="46" priority="42">
      <formula>$AL$73="Si"</formula>
    </cfRule>
  </conditionalFormatting>
  <conditionalFormatting sqref="AM76:AT78">
    <cfRule type="expression" dxfId="45" priority="41">
      <formula>$AL$76="Si"</formula>
    </cfRule>
  </conditionalFormatting>
  <conditionalFormatting sqref="AM79:AT81">
    <cfRule type="expression" dxfId="44" priority="40">
      <formula>$AL$79="Si"</formula>
    </cfRule>
  </conditionalFormatting>
  <conditionalFormatting sqref="AM82:AT84">
    <cfRule type="expression" dxfId="43" priority="39">
      <formula>$AL$82="Si"</formula>
    </cfRule>
  </conditionalFormatting>
  <conditionalFormatting sqref="AM85:AT87">
    <cfRule type="expression" dxfId="42" priority="38">
      <formula>$AL$85="Si"</formula>
    </cfRule>
  </conditionalFormatting>
  <conditionalFormatting sqref="AM88:AT90">
    <cfRule type="expression" dxfId="41" priority="37">
      <formula>$AL$88="Si"</formula>
    </cfRule>
  </conditionalFormatting>
  <conditionalFormatting sqref="AM91:AT93">
    <cfRule type="expression" dxfId="40" priority="36">
      <formula>$AL$91="Si"</formula>
    </cfRule>
  </conditionalFormatting>
  <conditionalFormatting sqref="AM94:AT96">
    <cfRule type="expression" dxfId="39" priority="35">
      <formula>$AL$94="Si"</formula>
    </cfRule>
  </conditionalFormatting>
  <conditionalFormatting sqref="AM97:AT99">
    <cfRule type="expression" dxfId="38" priority="34">
      <formula>$AL$97="Si"</formula>
    </cfRule>
  </conditionalFormatting>
  <conditionalFormatting sqref="AM100:AT102">
    <cfRule type="expression" dxfId="37" priority="33">
      <formula>$AL$100="Si"</formula>
    </cfRule>
  </conditionalFormatting>
  <conditionalFormatting sqref="AM103:AT105">
    <cfRule type="expression" dxfId="36" priority="32">
      <formula>$AL$103="Si"</formula>
    </cfRule>
  </conditionalFormatting>
  <conditionalFormatting sqref="AM106:AT108">
    <cfRule type="expression" dxfId="35" priority="31">
      <formula>$AL$106="Si"</formula>
    </cfRule>
  </conditionalFormatting>
  <conditionalFormatting sqref="AM109:AT111">
    <cfRule type="expression" dxfId="34" priority="30">
      <formula>$AL$109="Si"</formula>
    </cfRule>
  </conditionalFormatting>
  <conditionalFormatting sqref="AM112:AT114">
    <cfRule type="expression" dxfId="33" priority="29">
      <formula>$AL$112="Si"</formula>
    </cfRule>
  </conditionalFormatting>
  <conditionalFormatting sqref="AM115:AT117">
    <cfRule type="expression" dxfId="32" priority="28">
      <formula>$AL$115="Si"</formula>
    </cfRule>
  </conditionalFormatting>
  <conditionalFormatting sqref="AM118:AT120">
    <cfRule type="expression" dxfId="31" priority="27">
      <formula>$AL$118="Si"</formula>
    </cfRule>
  </conditionalFormatting>
  <conditionalFormatting sqref="AM121:AT123">
    <cfRule type="expression" dxfId="30" priority="26">
      <formula>$AL$121="Si"</formula>
    </cfRule>
  </conditionalFormatting>
  <conditionalFormatting sqref="AM124:AT126">
    <cfRule type="expression" dxfId="29" priority="25">
      <formula>$AL$124="Si"</formula>
    </cfRule>
  </conditionalFormatting>
  <conditionalFormatting sqref="AM127:AT129">
    <cfRule type="expression" dxfId="28" priority="24">
      <formula>$AL$127="Si"</formula>
    </cfRule>
  </conditionalFormatting>
  <conditionalFormatting sqref="AM130:AT132">
    <cfRule type="expression" dxfId="27" priority="23">
      <formula>$AL$130="Si"</formula>
    </cfRule>
  </conditionalFormatting>
  <conditionalFormatting sqref="AM133:AT135">
    <cfRule type="expression" dxfId="26" priority="22">
      <formula>$AL$133="Si"</formula>
    </cfRule>
  </conditionalFormatting>
  <conditionalFormatting sqref="AM136:AT138">
    <cfRule type="expression" dxfId="25" priority="21">
      <formula>$AL$136="Si"</formula>
    </cfRule>
  </conditionalFormatting>
  <conditionalFormatting sqref="AM139:AT141">
    <cfRule type="expression" dxfId="24" priority="20">
      <formula>$AL$139="Si"</formula>
    </cfRule>
  </conditionalFormatting>
  <conditionalFormatting sqref="AM142:AT144">
    <cfRule type="expression" dxfId="23" priority="19">
      <formula>$AL$142="Si"</formula>
    </cfRule>
  </conditionalFormatting>
  <conditionalFormatting sqref="AM145:AT147">
    <cfRule type="expression" dxfId="22" priority="18">
      <formula>$AL$145="Si"</formula>
    </cfRule>
  </conditionalFormatting>
  <conditionalFormatting sqref="AM148:AT150">
    <cfRule type="expression" dxfId="21" priority="17">
      <formula>$AL$148="Si"</formula>
    </cfRule>
  </conditionalFormatting>
  <conditionalFormatting sqref="AM151:AT153">
    <cfRule type="expression" dxfId="20" priority="16">
      <formula>$AL$151="Si"</formula>
    </cfRule>
  </conditionalFormatting>
  <conditionalFormatting sqref="AM154:AT156">
    <cfRule type="expression" dxfId="19" priority="15">
      <formula>$AL$154="Si"</formula>
    </cfRule>
  </conditionalFormatting>
  <conditionalFormatting sqref="AM157:AT159">
    <cfRule type="expression" dxfId="18" priority="14">
      <formula>$AL$157="Si"</formula>
    </cfRule>
  </conditionalFormatting>
  <conditionalFormatting sqref="AM160:AT162">
    <cfRule type="expression" dxfId="17" priority="13">
      <formula>$AL$160="Si"</formula>
    </cfRule>
  </conditionalFormatting>
  <conditionalFormatting sqref="AM163:AT165">
    <cfRule type="expression" dxfId="16" priority="12">
      <formula>$AL$163="Si"</formula>
    </cfRule>
  </conditionalFormatting>
  <conditionalFormatting sqref="AM166:AT168">
    <cfRule type="expression" dxfId="15" priority="11">
      <formula>$AL$166="Si"</formula>
    </cfRule>
  </conditionalFormatting>
  <conditionalFormatting sqref="AM169:AT171">
    <cfRule type="expression" dxfId="14" priority="10">
      <formula>$AL$169="Si"</formula>
    </cfRule>
  </conditionalFormatting>
  <conditionalFormatting sqref="AM172:AT174">
    <cfRule type="expression" dxfId="13" priority="9">
      <formula>$AL$172="Si"</formula>
    </cfRule>
  </conditionalFormatting>
  <conditionalFormatting sqref="AM175:AT177">
    <cfRule type="expression" dxfId="12" priority="8">
      <formula>$AL$175="Si"</formula>
    </cfRule>
  </conditionalFormatting>
  <conditionalFormatting sqref="AM178:AT180">
    <cfRule type="expression" dxfId="11" priority="7">
      <formula>$AL$178="Si"</formula>
    </cfRule>
  </conditionalFormatting>
  <conditionalFormatting sqref="AM181:AT183">
    <cfRule type="expression" dxfId="10" priority="6">
      <formula>$AL$181="Si"</formula>
    </cfRule>
  </conditionalFormatting>
  <conditionalFormatting sqref="AM184:AT186">
    <cfRule type="expression" dxfId="9" priority="5">
      <formula>$AL$184="Si"</formula>
    </cfRule>
  </conditionalFormatting>
  <conditionalFormatting sqref="AM187:AT189">
    <cfRule type="expression" dxfId="8" priority="4">
      <formula>$AL$187="Si"</formula>
    </cfRule>
  </conditionalFormatting>
  <conditionalFormatting sqref="AM190:AT192">
    <cfRule type="expression" dxfId="7" priority="3">
      <formula>$AL$190="Si"</formula>
    </cfRule>
  </conditionalFormatting>
  <conditionalFormatting sqref="AM13:AT15">
    <cfRule type="expression" dxfId="6" priority="2">
      <formula>$AL$13="Si"</formula>
    </cfRule>
  </conditionalFormatting>
  <conditionalFormatting sqref="AH13:AH15">
    <cfRule type="expression" dxfId="0" priority="1">
      <formula>$R$13="Si"</formula>
    </cfRule>
  </conditionalFormatting>
  <dataValidations count="13">
    <dataValidation type="list" allowBlank="1" showInputMessage="1" showErrorMessage="1" sqref="M13:M15 O13:O15 M22:M24 O22:O24 AC13:AC15 AE13:AE15 AC22:AC24 AE22:AE24 M31:M33 O31:O33 M40:M42 O40:O42 AC31:AC33 AE31:AE33 AC40:AC42 AE40:AE42 M49:M51 O49:O51 M58:M60 O58:O60 AC49:AC51 AE49:AE51 AC58:AC60 AE58:AE60 M67:M69 O67:O69 M76:M78 O76:O78 AC67:AC69 AE67:AE69 AC76:AC78 AE76:AE78 M85:M87 O85:O87 M94:M96 O94:O96 AC85:AC87 AE85:AE87 AC94:AC96 AE94:AE96 M103:M105 O103:O105 M112:M114 O112:O114 AC103:AC105 AE103:AE105 AC112:AC114 AE112:AE114 M121:M123 O121:O123 M130:M132 O130:O132 AC121:AC123 AE121:AE123 AC130:AC132 AE130:AE132 M139:M141 O139:O141 M148:M150 O148:O150 AC139:AC141 AE139:AE141 AC148:AC150 AE148:AE150 M157:M159 O157:O159 M166:M168 O166:O168 AC157:AC159 AE157:AE159 AC166:AC168 AE166:AE168 M175:M177 O175:O177 M184:M186 O184:O186 AC175:AC177 AE175:AE177 AC184:AC186 AE184:AE186 AW13:AW15 AY13:AY15 AW22:AW24 AY22:AY24 AW31:AW33 AY31:AY33 AW40:AW42 AY40:AY42 AW49:AW51 AY49:AY51 AW58:AW60 AY58:AY60 AW67:AW69 AY67:AY69 AW76:AW78 AY76:AY78 AW85:AW87 AY85:AY87 AW94:AW96 AY94:AY96 AW103:AW105 AY103:AY105 AW112:AW114 AY112:AY114 AW121:AW123 AY121:AY123 AW130:AW132 AY130:AY132 AW139:AW141 AY139:AY141 AW148:AW150 AY148:AY150 AW157:AW159 AY157:AY159 AW166:AW168 AY166:AY168 AW175:AW177 AY175:AY177 AW184:AW186 AY184:AY186 BQ13:BQ15 BS13:BS15 BQ22:BQ24 BS22:BS24 BQ31:BQ33 BS31:BS33 BQ40:BQ42 BS40:BS42 BQ49:BQ51 BS49:BS51 BQ58:BQ60 BS58:BS60 BQ67:BQ69 BS67:BS69 BQ76:BQ78 BS76:BS78 BQ85:BQ87 BS85:BS87 BQ94:BQ96 BS94:BS96 BQ103:BQ105 BS103:BS105 BQ112:BQ114 BS112:BS114 BQ121:BQ123 BS121:BS123 BQ130:BQ132 BS130:BS132 BQ139:BQ141 BS139:BS141 BQ148:BQ150 BS148:BS150 BQ157:BQ159 BS157:BS159 BQ166:BQ168 BS166:BS168 BQ175:BQ177 BS175:BS177 BQ184:BQ186 BS184:BS186 CK13:CK15 CM13:CM15 CK22:CK24 CM22:CM24 CK31:CK33 CM31:CM33 CK40:CK42 CM40:CM42 CK49:CK51 CM49:CM51 CK58:CK60 CM58:CM60 CK67:CK69 CM67:CM69 CK76:CK78 CM76:CM78 CK85:CK87 CM85:CM87 CK94:CK96 CM94:CM96 CK103:CK105 CM103:CM105 CK112:CK114 CM112:CM114 CK121:CK123 CM121:CM123 CK130:CK132 CM130:CM132 CK139:CK141 CM139:CM141 CK148:CK150 CM148:CM150 CK157:CK159 CM157:CM159 CK166:CK168 CM166:CM168 CK175:CK177 CM175:CM177 CK184:CK186 CM184:CM186">
      <formula1>"1, 2, 3, 4, 5, 6, 7, 8, 9, 10"</formula1>
    </dataValidation>
    <dataValidation type="list" allowBlank="1" showInputMessage="1" showErrorMessage="1" sqref="R13 R28 R16 R19 R22 R25 R31 R49 R67 R85 R103 R121 R139 R157 R175 R46 R64 R82 R100 R118 R136 R154 R172 R190 R34 R52 R70 R88 R106 R124 R142 R160 R178 R37 R55 R73 R91 R109 R127 R145 R163 R181 R40 R58 R76 R94 R112 R130 R148 R166 R184 R43 R61 R79 R97 R115 R133 R151 R169 R187 AL13 AL28 AL16 AL19 AL22 AL25 AL31 AL49 AL67 AL85 AL103 AL121 AL139 AL157 AL175 AL46 AL64 AL82 AL100 AL118 AL136 AL154 AL172 AL190 AL34 AL52 AL70 AL88 AL106 AL124 AL142 AL160 AL178 AL37 AL55 AL73 AL91 AL109 AL127 AL145 AL163 AL181 AL40 AL58 AL76 AL94 AL112 AL130 AL148 AL166 AL184 AL43 AL61 AL79 AL97 AL115 AL133 AL151 AL169 AL187 BF13 BF28 BF16 BF19 BF22 BF25 BF31 BF49 BF67 BF85 BF103 BF121 BF139 BF157 BF175 BF46 BF64 BF82 BF100 BF118 BF136 BF154 BF172 BF190 BF34 BF52 BF70 BF88 BF106 BF124 BF142 BF160 BF178 BF37 BF55 BF73 BF91 BF109 BF127 BF145 BF163 BF181 BF40 BF58 BF76 BF94 BF112 BF130 BF148 BF166 BF184 BF43 BF61 BF79 BF97 BF115 BF133 BF151 BF169 BF187 BZ13 BZ28 BZ16 BZ19 BZ22 BZ25 BZ31 BZ49 BZ67 BZ85 BZ103 BZ121 BZ139 BZ157 BZ175 BZ46 BZ64 BZ82 BZ100 BZ118 BZ136 BZ154 BZ172 BZ190 BZ34 BZ52 BZ70 BZ88 BZ106 BZ124 BZ142 BZ160 BZ178 BZ37 BZ55 BZ73 BZ91 BZ109 BZ127 BZ145 BZ163 BZ181 BZ40 BZ58 BZ76 BZ94 BZ112 BZ130 BZ148 BZ166 BZ184 BZ43 BZ61 BZ79 BZ97 BZ115 BZ133 BZ151 BZ169 BZ187 CD13:CG192 V13:Y192 BJ13:BM192 AP13:AS192">
      <formula1>"Si, No"</formula1>
    </dataValidation>
    <dataValidation type="list" allowBlank="1" showInputMessage="1" showErrorMessage="1" sqref="F13:F192">
      <formula1>"Sustantivo, Administrativo, Legal, Financiero, Presupuestal, De Servicios, De Seguridad, De Obra Pública, De Recursos Humanos, De Imagen, De TIC´s, De Salud, De Corrupción"</formula1>
    </dataValidation>
    <dataValidation type="list" allowBlank="1" showInputMessage="1" showErrorMessage="1" sqref="E13:E15 E22:E24 E31:E33 E40:E42 E49:E51 E58:E60 E67:E69 E76:E78 E85:E87 E94:E96 E103:E105 E112:E114 E121:E123 E130:E132 E139:E141 E148:E150 E157:E159 E166:E168 E175:E177 E184:E186">
      <formula1>"Estratégico, Directivo, Operativo"</formula1>
    </dataValidation>
    <dataValidation type="list" allowBlank="1" showInputMessage="1" showErrorMessage="1" sqref="AG13 AG16 AG19 AG22 AG25 AG28 AG31 AG34 AG37 AG40 AG43 AG46 BA13 BA16 BA19 BA22 BA25 BA28 BA31 BA34 BA37 BA40 BA43 BA46 BU13 BU16 BU19 BU22 BU25 BU28 BU31 BU34 BU37 BU40 BU43 BU46 CO13 CO16 CO19 CO22 CO25 CO28 CO31 CO34 CO37 CO40 CO43 CO46 AG49:AG192 BA49:BA192 BU49:BU192 CO49:CO192">
      <formula1>"Evitar el Riesgo, Reducir el Riesgo, Asumir el Riesgo, Transferir el Riesgo, Compartir el Riesgo"</formula1>
    </dataValidation>
    <dataValidation type="list" allowBlank="1" showInputMessage="1" showErrorMessage="1" sqref="J25:J192 J13:J22">
      <formula1>"Interno, Externo"</formula1>
    </dataValidation>
    <dataValidation type="list" allowBlank="1" showInputMessage="1" showErrorMessage="1" sqref="I13 I16:I22 I25:I192">
      <formula1>"Humano, Financiero Presupuestal, Técnico-Administrativo, TIC´s, Material, Normativo, Entorno"</formula1>
    </dataValidation>
    <dataValidation type="list" allowBlank="1" showInputMessage="1" showErrorMessage="1" sqref="L13:L15 CJ13:CJ15 CJ22:CJ24 CJ31:CJ33 CJ40:CJ42 CJ49:CJ51 CJ58:CJ60 CJ67:CJ69 CJ76:CJ78 CJ85:CJ87 CJ94:CJ96 CJ103:CJ105 CJ112:CJ114 CJ121:CJ123 CJ130:CJ132 CJ139:CJ141 CJ148:CJ150 CJ157:CJ159 CJ166:CJ168 CJ175:CJ177 CJ184:CJ186 BP13:BP15 BP22:BP24 BP31:BP33 BP40:BP42 BP49:BP51 BP58:BP60 BP67:BP69 BP76:BP78 BP85:BP87 BP94:BP96 BP103:BP105 BP112:BP114 BP121:BP123 BP130:BP132 BP139:BP141 BP148:BP150 BP157:BP159 BP166:BP168 BP175:BP177 BP184:BP186 AV13:AV15 AV22:AV24 AV31:AV33 AV40:AV42 AV49:AV51 AV58:AV60 AV67:AV69 AV76:AV78 AV85:AV87 AV94:AV96 AV103:AV105 AV112:AV114 AV121:AV123 AV130:AV132 AV139:AV141 AV148:AV150 AV157:AV159 AV166:AV168 AV175:AV177 AV184:AV186 L22:L24 AB13:AB15 AB22:AB24 L31:L33 L40:L42 AB31:AB33 AB40:AB42 L49:L51 L58:L60 AB49:AB51 AB58:AB60 L67:L69 L76:L78 AB67:AB69 AB76:AB78 L85:L87 L94:L96 AB85:AB87 AB94:AB96 L103:L105 L112:L114 AB103:AB105 AB112:AB114 L121:L123 L130:L132 AB121:AB123 AB130:AB132 L139:L141 L148:L150 AB139:AB141 AB148:AB150 L157:L159 L166:L168 AB157:AB159 AB166:AB168 L175:L177 L184:L186 AB175:AB177 AB184:AB186">
      <formula1>$L$3:$L$7</formula1>
    </dataValidation>
    <dataValidation type="list" allowBlank="1" showInputMessage="1" showErrorMessage="1" sqref="N13:N15 CL13:CL15 CL22:CL24 CL31:CL33 CL40:CL42 CL49:CL51 CL58:CL60 CL67:CL69 CL76:CL78 CL85:CL87 CL94:CL96 CL103:CL105 CL112:CL114 CL121:CL123 CL130:CL132 CL139:CL141 CL148:CL150 CL157:CL159 CL166:CL168 CL175:CL177 CL184:CL186 BR13:BR15 BR22:BR24 BR31:BR33 BR40:BR42 BR49:BR51 BR58:BR60 BR67:BR69 BR76:BR78 BR85:BR87 BR94:BR96 BR103:BR105 BR112:BR114 BR121:BR123 BR130:BR132 BR139:BR141 BR148:BR150 BR157:BR159 BR166:BR168 BR175:BR177 BR184:BR186 AX13:AX15 AX22:AX24 AX31:AX33 AX40:AX42 AX49:AX51 AX58:AX60 AX67:AX69 AX76:AX78 AX85:AX87 AX94:AX96 AX103:AX105 AX112:AX114 AX121:AX123 AX130:AX132 AX139:AX141 AX148:AX150 AX157:AX159 AX166:AX168 AX175:AX177 AX184:AX186 N22:N24 AD13:AD15 AD22:AD24 N31:N33 N40:N42 AD31:AD33 AD40:AD42 N49:N51 N58:N60 AD49:AD51 AD58:AD60 N67:N69 N76:N78 AD67:AD69 AD76:AD78 N85:N87 N94:N96 AD85:AD87 AD94:AD96 N103:N105 N112:N114 AD103:AD105 AD112:AD114 N121:N123 N130:N132 AD121:AD123 AD130:AD132 N139:N141 N148:N150 AD139:AD141 AD148:AD150 N157:N159 N166:N168 AD157:AD159 AD166:AD168 N175:N177 N184:N186 AD175:AD177 AD184:AD186">
      <formula1>$N$3:$N$7</formula1>
    </dataValidation>
    <dataValidation type="list" allowBlank="1" showInputMessage="1" showErrorMessage="1" sqref="CC13:CC192 BI13:BI192">
      <formula1>"Preventivo, Correctivo, Detectivo"</formula1>
    </dataValidation>
    <dataValidation type="list" allowBlank="1" showInputMessage="1" showErrorMessage="1" sqref="B13:B192">
      <formula1>"I. Calidad Educativa, II. Investigación y Posgrado, III. Gestión y Gobierno, IV. Vinculación Difusión y Extensión de la Cultura, V. Internacionalización, VI. Responsabilidad Social Universitaria"</formula1>
    </dataValidation>
    <dataValidation type="list" allowBlank="1" showInputMessage="1" showErrorMessage="1" sqref="U13:U192 AO13:AO192">
      <formula1>"Preventivo,Detectivo,Correctivo"</formula1>
    </dataValidation>
    <dataValidation type="list" allowBlank="1" showInputMessage="1" showErrorMessage="1" sqref="AA13:AA192 AU13:AU192 BO13:BO192 CI13:CI192">
      <formula1>"Si,No"</formula1>
    </dataValidation>
  </dataValidations>
  <pageMargins left="0.70866141732283472" right="0.70866141732283472" top="0.74803149606299213" bottom="0.74803149606299213" header="0.31496062992125984" footer="0.31496062992125984"/>
  <pageSetup orientation="landscape" horizontalDpi="4294967293" verticalDpi="4294967293"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14"/>
  <sheetViews>
    <sheetView topLeftCell="A8" zoomScaleNormal="100" workbookViewId="0">
      <pane xSplit="28" topLeftCell="AD1" activePane="topRight" state="frozen"/>
      <selection pane="topRight" activeCell="J14" sqref="J14"/>
    </sheetView>
  </sheetViews>
  <sheetFormatPr baseColWidth="10" defaultColWidth="4.28515625" defaultRowHeight="11.25" x14ac:dyDescent="0.2"/>
  <cols>
    <col min="1" max="1" width="6.5703125" style="46" customWidth="1"/>
    <col min="2" max="2" width="19.42578125" style="47" bestFit="1" customWidth="1"/>
    <col min="3" max="3" width="8.85546875" style="45" customWidth="1"/>
    <col min="4" max="4" width="10.7109375" style="45" customWidth="1"/>
    <col min="5" max="5" width="9" style="45" customWidth="1"/>
    <col min="6" max="6" width="11.7109375" style="45" customWidth="1"/>
    <col min="7" max="7" width="11.28515625" style="45" customWidth="1"/>
    <col min="8" max="8" width="11.42578125" style="45" customWidth="1"/>
    <col min="9" max="9" width="9.7109375" style="45" customWidth="1"/>
    <col min="10" max="28" width="4.7109375" style="45" customWidth="1"/>
    <col min="29" max="16384" width="4.28515625" style="45"/>
  </cols>
  <sheetData>
    <row r="1" spans="1:28" ht="12" thickBot="1" x14ac:dyDescent="0.25">
      <c r="A1" s="44"/>
      <c r="B1" s="45"/>
      <c r="K1" s="46"/>
      <c r="L1" s="46"/>
      <c r="M1" s="46"/>
      <c r="N1" s="46"/>
      <c r="O1" s="46"/>
      <c r="S1" s="46"/>
      <c r="T1" s="46"/>
      <c r="U1" s="46"/>
      <c r="V1" s="46"/>
    </row>
    <row r="2" spans="1:28" ht="15" customHeight="1" x14ac:dyDescent="0.2">
      <c r="A2" s="327" t="str">
        <f>'Información General'!D2</f>
        <v>UNIVERSIDAD JUÁREZ DEL ESTADO DE DURANGO</v>
      </c>
      <c r="B2" s="328"/>
      <c r="C2" s="328"/>
      <c r="D2" s="328"/>
      <c r="E2" s="328"/>
      <c r="F2" s="328"/>
      <c r="G2" s="328"/>
      <c r="H2" s="328"/>
      <c r="I2" s="328"/>
      <c r="J2" s="328"/>
      <c r="K2" s="333" t="str">
        <f>'Matriz Administación Riesgos'!F2</f>
        <v>Proceso:</v>
      </c>
      <c r="L2" s="334"/>
      <c r="M2" s="334"/>
      <c r="N2" s="334"/>
      <c r="O2" s="334"/>
      <c r="P2" s="334"/>
      <c r="Q2" s="244" t="str">
        <f>'Información General'!D8</f>
        <v>Servicios para la Formación de Alumnos</v>
      </c>
      <c r="R2" s="244"/>
      <c r="S2" s="244"/>
      <c r="T2" s="244"/>
      <c r="U2" s="244"/>
      <c r="V2" s="244"/>
      <c r="W2" s="244"/>
      <c r="X2" s="244"/>
      <c r="Y2" s="244"/>
      <c r="Z2" s="244"/>
      <c r="AA2" s="244"/>
      <c r="AB2" s="245"/>
    </row>
    <row r="3" spans="1:28" ht="15" customHeight="1" x14ac:dyDescent="0.2">
      <c r="A3" s="329" t="str">
        <f>'Información General'!D4</f>
        <v>SECRETARIA GENERAL</v>
      </c>
      <c r="B3" s="330"/>
      <c r="C3" s="330"/>
      <c r="D3" s="330"/>
      <c r="E3" s="330"/>
      <c r="F3" s="330"/>
      <c r="G3" s="330"/>
      <c r="H3" s="330"/>
      <c r="I3" s="330"/>
      <c r="J3" s="330"/>
      <c r="K3" s="264" t="str">
        <f>'Matriz Administación Riesgos'!F3</f>
        <v>Subproceso/Sub subproceso:</v>
      </c>
      <c r="L3" s="265"/>
      <c r="M3" s="265"/>
      <c r="N3" s="265"/>
      <c r="O3" s="265"/>
      <c r="P3" s="265"/>
      <c r="Q3" s="246" t="str">
        <f>'Información General'!D10</f>
        <v>Difusión Cultural/Gestión Cultural y Realización de Eventos Académicos, Artísticos y Culturales</v>
      </c>
      <c r="R3" s="246"/>
      <c r="S3" s="246"/>
      <c r="T3" s="246"/>
      <c r="U3" s="246"/>
      <c r="V3" s="246"/>
      <c r="W3" s="246"/>
      <c r="X3" s="246"/>
      <c r="Y3" s="246"/>
      <c r="Z3" s="246"/>
      <c r="AA3" s="246"/>
      <c r="AB3" s="247"/>
    </row>
    <row r="4" spans="1:28" ht="15" customHeight="1" x14ac:dyDescent="0.2">
      <c r="A4" s="329" t="str">
        <f>'Información General'!D6</f>
        <v>DIFUSIÓN CULTURAL</v>
      </c>
      <c r="B4" s="330"/>
      <c r="C4" s="330"/>
      <c r="D4" s="330"/>
      <c r="E4" s="330"/>
      <c r="F4" s="330"/>
      <c r="G4" s="330"/>
      <c r="H4" s="330"/>
      <c r="I4" s="330"/>
      <c r="J4" s="330"/>
      <c r="K4" s="264" t="str">
        <f>'Matriz Administación Riesgos'!F4</f>
        <v>Fecha de Elaboración:</v>
      </c>
      <c r="L4" s="265"/>
      <c r="M4" s="265"/>
      <c r="N4" s="265"/>
      <c r="O4" s="265"/>
      <c r="P4" s="265"/>
      <c r="Q4" s="248" t="str">
        <f>'Información General'!G4</f>
        <v>18 de febrero de 2022</v>
      </c>
      <c r="R4" s="248"/>
      <c r="S4" s="248"/>
      <c r="T4" s="248"/>
      <c r="U4" s="248"/>
      <c r="V4" s="248"/>
      <c r="W4" s="248"/>
      <c r="X4" s="248"/>
      <c r="Y4" s="248"/>
      <c r="Z4" s="248"/>
      <c r="AA4" s="248"/>
      <c r="AB4" s="249"/>
    </row>
    <row r="5" spans="1:28" ht="15" customHeight="1" x14ac:dyDescent="0.25">
      <c r="A5" s="117"/>
      <c r="B5" s="118"/>
      <c r="C5" s="118"/>
      <c r="D5" s="118"/>
      <c r="E5" s="119"/>
      <c r="F5" s="119"/>
      <c r="G5" s="119"/>
      <c r="H5" s="119"/>
      <c r="I5" s="119"/>
      <c r="J5" s="119"/>
      <c r="K5" s="264" t="str">
        <f>'Matriz Administación Riesgos'!F5</f>
        <v>Realizó:</v>
      </c>
      <c r="L5" s="265"/>
      <c r="M5" s="265"/>
      <c r="N5" s="265"/>
      <c r="O5" s="265"/>
      <c r="P5" s="265"/>
      <c r="Q5" s="246" t="str">
        <f>'Información General'!G6</f>
        <v>Coorinadora de Comunicación Social y Difusión</v>
      </c>
      <c r="R5" s="246"/>
      <c r="S5" s="246"/>
      <c r="T5" s="246"/>
      <c r="U5" s="246"/>
      <c r="V5" s="246"/>
      <c r="W5" s="246"/>
      <c r="X5" s="246"/>
      <c r="Y5" s="246"/>
      <c r="Z5" s="246"/>
      <c r="AA5" s="246"/>
      <c r="AB5" s="247"/>
    </row>
    <row r="6" spans="1:28" ht="15.75" customHeight="1" thickBot="1" x14ac:dyDescent="0.25">
      <c r="A6" s="331" t="s">
        <v>265</v>
      </c>
      <c r="B6" s="332"/>
      <c r="C6" s="332"/>
      <c r="D6" s="332"/>
      <c r="E6" s="332"/>
      <c r="F6" s="332"/>
      <c r="G6" s="332"/>
      <c r="H6" s="332"/>
      <c r="I6" s="332"/>
      <c r="J6" s="332"/>
      <c r="K6" s="325" t="str">
        <f>'Matriz Administación Riesgos'!F6</f>
        <v>Autorizó:</v>
      </c>
      <c r="L6" s="326"/>
      <c r="M6" s="326"/>
      <c r="N6" s="326"/>
      <c r="O6" s="326"/>
      <c r="P6" s="326"/>
      <c r="Q6" s="323" t="str">
        <f>'Información General'!G8</f>
        <v>Director de Difusión Cultural</v>
      </c>
      <c r="R6" s="323"/>
      <c r="S6" s="323"/>
      <c r="T6" s="323"/>
      <c r="U6" s="323"/>
      <c r="V6" s="323"/>
      <c r="W6" s="323"/>
      <c r="X6" s="323"/>
      <c r="Y6" s="323"/>
      <c r="Z6" s="323"/>
      <c r="AA6" s="323"/>
      <c r="AB6" s="324"/>
    </row>
    <row r="7" spans="1:28" ht="12" thickBot="1" x14ac:dyDescent="0.25"/>
    <row r="8" spans="1:28" ht="30" customHeight="1" thickBot="1" x14ac:dyDescent="0.25">
      <c r="A8" s="353" t="s">
        <v>274</v>
      </c>
      <c r="B8" s="354"/>
      <c r="C8" s="354"/>
      <c r="D8" s="354"/>
      <c r="E8" s="354"/>
      <c r="F8" s="354"/>
      <c r="G8" s="354"/>
      <c r="H8" s="354"/>
      <c r="I8" s="354"/>
      <c r="J8" s="354"/>
      <c r="K8" s="354"/>
      <c r="L8" s="354"/>
      <c r="M8" s="354"/>
      <c r="N8" s="354"/>
      <c r="O8" s="354"/>
      <c r="P8" s="354"/>
      <c r="Q8" s="354"/>
      <c r="R8" s="354"/>
      <c r="S8" s="354"/>
      <c r="T8" s="354"/>
      <c r="U8" s="354"/>
      <c r="V8" s="354"/>
      <c r="W8" s="354"/>
      <c r="X8" s="354"/>
      <c r="Y8" s="354"/>
      <c r="Z8" s="354"/>
      <c r="AA8" s="355"/>
    </row>
    <row r="9" spans="1:28" ht="12" thickBot="1" x14ac:dyDescent="0.25"/>
    <row r="10" spans="1:28" x14ac:dyDescent="0.2">
      <c r="A10" s="338" t="s">
        <v>255</v>
      </c>
      <c r="B10" s="339"/>
      <c r="C10" s="339"/>
      <c r="D10" s="340"/>
      <c r="E10" s="335" t="s">
        <v>251</v>
      </c>
      <c r="F10" s="336"/>
      <c r="G10" s="336"/>
      <c r="H10" s="336"/>
      <c r="I10" s="337"/>
    </row>
    <row r="11" spans="1:28" x14ac:dyDescent="0.2">
      <c r="A11" s="341" t="s">
        <v>25</v>
      </c>
      <c r="B11" s="343" t="s">
        <v>264</v>
      </c>
      <c r="C11" s="343" t="s">
        <v>26</v>
      </c>
      <c r="D11" s="345" t="s">
        <v>27</v>
      </c>
      <c r="E11" s="347" t="s">
        <v>43</v>
      </c>
      <c r="F11" s="348"/>
      <c r="G11" s="348" t="s">
        <v>33</v>
      </c>
      <c r="H11" s="348"/>
      <c r="I11" s="349" t="s">
        <v>11</v>
      </c>
    </row>
    <row r="12" spans="1:28" x14ac:dyDescent="0.2">
      <c r="A12" s="341"/>
      <c r="B12" s="343"/>
      <c r="C12" s="343"/>
      <c r="D12" s="345"/>
      <c r="E12" s="347" t="s">
        <v>44</v>
      </c>
      <c r="F12" s="348" t="s">
        <v>32</v>
      </c>
      <c r="G12" s="348" t="s">
        <v>20</v>
      </c>
      <c r="H12" s="348" t="s">
        <v>32</v>
      </c>
      <c r="I12" s="349"/>
    </row>
    <row r="13" spans="1:28" x14ac:dyDescent="0.2">
      <c r="A13" s="342"/>
      <c r="B13" s="344"/>
      <c r="C13" s="344"/>
      <c r="D13" s="346"/>
      <c r="E13" s="351"/>
      <c r="F13" s="352"/>
      <c r="G13" s="352"/>
      <c r="H13" s="352"/>
      <c r="I13" s="350"/>
    </row>
    <row r="14" spans="1:28" s="48" customFormat="1" x14ac:dyDescent="0.25">
      <c r="A14" s="41" t="str">
        <f>IF(+'Matriz Administación Riesgos'!$A$13&lt;&gt;"",+'Matriz Administación Riesgos'!$A$13,"")</f>
        <v>2022_1</v>
      </c>
      <c r="B14" s="42" t="str">
        <f>IF(+'Matriz Administación Riesgos'!$D$13&lt;&gt;"",+'Matriz Administación Riesgos'!$D$13,"")</f>
        <v>Cancelación del evento.</v>
      </c>
      <c r="C14" s="43" t="str">
        <f>IF(+'Matriz Administación Riesgos'!$E$13&lt;&gt;"",+'Matriz Administación Riesgos'!$E$13,"")</f>
        <v>Operativo</v>
      </c>
      <c r="D14" s="43" t="str">
        <f>IF(+'Matriz Administación Riesgos'!$F$13&lt;&gt;"",+'Matriz Administación Riesgos'!$F$13,"")</f>
        <v>Administrativo</v>
      </c>
      <c r="E14" s="43" t="str">
        <f>IF(+'Matriz Administación Riesgos'!AB13&lt;&gt;"",+'Matriz Administación Riesgos'!AB13,"")</f>
        <v>Moderado</v>
      </c>
      <c r="F14" s="43">
        <f>IF(+'Matriz Administación Riesgos'!AC13&lt;&gt;"",+'Matriz Administación Riesgos'!AC13,"")</f>
        <v>6</v>
      </c>
      <c r="G14" s="43" t="str">
        <f>IF(+'Matriz Administación Riesgos'!AD13&lt;&gt;"",+'Matriz Administación Riesgos'!AD13,"")</f>
        <v>Probable</v>
      </c>
      <c r="H14" s="43">
        <f>IF(+'Matriz Administación Riesgos'!AE13&lt;&gt;"",+'Matriz Administación Riesgos'!AE13,"")</f>
        <v>6</v>
      </c>
      <c r="I14" s="43" t="str">
        <f>IF(AND(F14&lt;&gt;"",H14&lt;&gt;""),IF(AND(F14&gt;5, H14&gt;5),"De Atención Inmediata",IF(AND(F14&lt;6, F14&gt;0, H14&gt;5),"De Atención Periódica",IF(AND(F14&gt;5, H14&lt;6, H14&gt;0),"De Seguimiento",IF(AND(F14&lt;6, F14&gt;0, H14&lt;6, H14&gt;0),"Controlado")))),"")</f>
        <v>De Atención Inmediata</v>
      </c>
    </row>
    <row r="15" spans="1:28" s="48" customFormat="1" x14ac:dyDescent="0.25">
      <c r="A15" s="41" t="b">
        <f>IF(+'Matriz Administación Riesgos'!$A$22&lt;&gt;"",+'Matriz Administación Riesgos'!$A$22,"")</f>
        <v>0</v>
      </c>
      <c r="B15" s="43" t="str">
        <f>IF(+'Matriz Administación Riesgos'!$D$22&lt;&gt;"",+'Matriz Administación Riesgos'!$D$22,"")</f>
        <v/>
      </c>
      <c r="C15" s="43" t="str">
        <f>IF(+'Matriz Administación Riesgos'!$E$22&lt;&gt;"",+'Matriz Administación Riesgos'!$E$22,"")</f>
        <v/>
      </c>
      <c r="D15" s="43" t="str">
        <f>IF(+'Matriz Administación Riesgos'!$F$22&lt;&gt;"",+'Matriz Administación Riesgos'!$F$22,"")</f>
        <v/>
      </c>
      <c r="E15" s="43" t="str">
        <f>IF(+'Matriz Administación Riesgos'!AB22&lt;&gt;"",+'Matriz Administación Riesgos'!AB22,"")</f>
        <v/>
      </c>
      <c r="F15" s="43" t="str">
        <f>IF(+'Matriz Administación Riesgos'!AC22&lt;&gt;"",+'Matriz Administación Riesgos'!AC22,"")</f>
        <v/>
      </c>
      <c r="G15" s="43" t="str">
        <f>IF(+'Matriz Administación Riesgos'!AD22&lt;&gt;"",+'Matriz Administación Riesgos'!AD22,"")</f>
        <v/>
      </c>
      <c r="H15" s="43" t="str">
        <f>IF(+'Matriz Administación Riesgos'!AE22&lt;&gt;"",+'Matriz Administación Riesgos'!AE22,"")</f>
        <v/>
      </c>
      <c r="I15" s="43" t="str">
        <f t="shared" ref="I15:I33" si="0">IF(AND(F15&lt;&gt;"",H15&lt;&gt;""),IF(AND(F15&gt;5, H15&gt;5),"De Atención Inmediata",IF(AND(F15&lt;6, F15&gt;0, H15&gt;5),"De Atención Periódica",IF(AND(F15&gt;5, H15&lt;6, H15&gt;0),"De Seguimiento",IF(AND(F15&lt;6, F15&gt;0, H15&lt;6, H15&gt;0),"Controlado")))),"")</f>
        <v/>
      </c>
    </row>
    <row r="16" spans="1:28" s="48" customFormat="1" x14ac:dyDescent="0.25">
      <c r="A16" s="41" t="b">
        <f>IF(+'Matriz Administación Riesgos'!$A$31&lt;&gt;"",+'Matriz Administación Riesgos'!$A$31,"")</f>
        <v>0</v>
      </c>
      <c r="B16" s="43" t="str">
        <f>IF(+'Matriz Administación Riesgos'!$D$31&lt;&gt;"",+'Matriz Administación Riesgos'!$D$31,"")</f>
        <v/>
      </c>
      <c r="C16" s="43" t="str">
        <f>IF(+'Matriz Administación Riesgos'!$E$31&lt;&gt;"",+'Matriz Administación Riesgos'!$E$31,"")</f>
        <v/>
      </c>
      <c r="D16" s="43" t="str">
        <f>IF(+'Matriz Administación Riesgos'!$F$31&lt;&gt;"",+'Matriz Administación Riesgos'!$F$31,"")</f>
        <v/>
      </c>
      <c r="E16" s="43" t="str">
        <f>IF(+'Matriz Administación Riesgos'!AB31&lt;&gt;"",+'Matriz Administación Riesgos'!AB31,"")</f>
        <v/>
      </c>
      <c r="F16" s="43" t="str">
        <f>IF(+'Matriz Administación Riesgos'!AC31&lt;&gt;"",+'Matriz Administación Riesgos'!AC31,"")</f>
        <v/>
      </c>
      <c r="G16" s="43" t="str">
        <f>IF(+'Matriz Administación Riesgos'!AD31&lt;&gt;"",+'Matriz Administación Riesgos'!AD31,"")</f>
        <v/>
      </c>
      <c r="H16" s="43" t="str">
        <f>IF(+'Matriz Administación Riesgos'!AE31&lt;&gt;"",+'Matriz Administación Riesgos'!AE31,"")</f>
        <v/>
      </c>
      <c r="I16" s="43" t="str">
        <f t="shared" si="0"/>
        <v/>
      </c>
    </row>
    <row r="17" spans="1:9" s="48" customFormat="1" x14ac:dyDescent="0.25">
      <c r="A17" s="41" t="b">
        <f>IF(+'Matriz Administación Riesgos'!$A$40&lt;&gt;"",+'Matriz Administación Riesgos'!$A$40,"")</f>
        <v>0</v>
      </c>
      <c r="B17" s="43" t="str">
        <f>IF(+'Matriz Administación Riesgos'!$D$40&lt;&gt;"",+'Matriz Administación Riesgos'!$D$40,"")</f>
        <v/>
      </c>
      <c r="C17" s="43" t="str">
        <f>IF(+'Matriz Administación Riesgos'!$E$40&lt;&gt;"",+'Matriz Administación Riesgos'!$E$40,"")</f>
        <v/>
      </c>
      <c r="D17" s="43" t="str">
        <f>IF(+'Matriz Administación Riesgos'!$F$40&lt;&gt;"",+'Matriz Administación Riesgos'!$F$40,"")</f>
        <v/>
      </c>
      <c r="E17" s="43" t="str">
        <f>IF(+'Matriz Administación Riesgos'!AB40&lt;&gt;"",+'Matriz Administación Riesgos'!AB40,"")</f>
        <v/>
      </c>
      <c r="F17" s="43" t="str">
        <f>IF(+'Matriz Administación Riesgos'!AC40&lt;&gt;"",+'Matriz Administación Riesgos'!AC40,"")</f>
        <v/>
      </c>
      <c r="G17" s="43" t="str">
        <f>IF(+'Matriz Administación Riesgos'!AD40&lt;&gt;"",+'Matriz Administación Riesgos'!AD40,"")</f>
        <v/>
      </c>
      <c r="H17" s="43" t="str">
        <f>IF(+'Matriz Administación Riesgos'!AE40&lt;&gt;"",+'Matriz Administación Riesgos'!AE40,"")</f>
        <v/>
      </c>
      <c r="I17" s="43" t="str">
        <f t="shared" si="0"/>
        <v/>
      </c>
    </row>
    <row r="18" spans="1:9" s="48" customFormat="1" x14ac:dyDescent="0.25">
      <c r="A18" s="41" t="b">
        <f>IF(+'Matriz Administación Riesgos'!$A$49&lt;&gt;"",+'Matriz Administación Riesgos'!$A$49,"")</f>
        <v>0</v>
      </c>
      <c r="B18" s="42" t="str">
        <f>IF(+'Matriz Administación Riesgos'!$D$49&lt;&gt;"",+'Matriz Administación Riesgos'!$D$49,"")</f>
        <v/>
      </c>
      <c r="C18" s="43" t="str">
        <f>IF(+'Matriz Administación Riesgos'!$E$49&lt;&gt;"",+'Matriz Administación Riesgos'!$E$49,"")</f>
        <v/>
      </c>
      <c r="D18" s="43" t="str">
        <f>IF(+'Matriz Administación Riesgos'!$F$49&lt;&gt;"",+'Matriz Administación Riesgos'!$F$49,"")</f>
        <v/>
      </c>
      <c r="E18" s="43" t="str">
        <f>IF(+'Matriz Administación Riesgos'!AB49&lt;&gt;"",+'Matriz Administación Riesgos'!AB49,"")</f>
        <v/>
      </c>
      <c r="F18" s="43" t="str">
        <f>IF(+'Matriz Administación Riesgos'!AC49&lt;&gt;"",+'Matriz Administación Riesgos'!AC49,"")</f>
        <v/>
      </c>
      <c r="G18" s="43" t="str">
        <f>IF(+'Matriz Administación Riesgos'!AD49&lt;&gt;"",+'Matriz Administación Riesgos'!AD49,"")</f>
        <v/>
      </c>
      <c r="H18" s="43" t="str">
        <f>IF(+'Matriz Administación Riesgos'!AE49&lt;&gt;"",+'Matriz Administación Riesgos'!AE49,"")</f>
        <v/>
      </c>
      <c r="I18" s="43" t="str">
        <f t="shared" si="0"/>
        <v/>
      </c>
    </row>
    <row r="19" spans="1:9" s="48" customFormat="1" x14ac:dyDescent="0.25">
      <c r="A19" s="41" t="b">
        <f>IF(+'Matriz Administación Riesgos'!$A$58&lt;&gt;"",+'Matriz Administación Riesgos'!$A$58,"")</f>
        <v>0</v>
      </c>
      <c r="B19" s="42" t="str">
        <f>IF(+'Matriz Administación Riesgos'!$D$58&lt;&gt;"",+'Matriz Administación Riesgos'!$D$58,"")</f>
        <v/>
      </c>
      <c r="C19" s="43" t="str">
        <f>IF(+'Matriz Administación Riesgos'!$E$58&lt;&gt;"",+'Matriz Administación Riesgos'!$E$58,"")</f>
        <v/>
      </c>
      <c r="D19" s="43" t="str">
        <f>IF(+'Matriz Administación Riesgos'!$F$58&lt;&gt;"",+'Matriz Administación Riesgos'!$F$58,"")</f>
        <v/>
      </c>
      <c r="E19" s="43" t="str">
        <f>IF(+'Matriz Administación Riesgos'!AB58&lt;&gt;"",+'Matriz Administación Riesgos'!AB58,"")</f>
        <v/>
      </c>
      <c r="F19" s="43" t="str">
        <f>IF(+'Matriz Administación Riesgos'!AC58&lt;&gt;"",+'Matriz Administación Riesgos'!AC58,"")</f>
        <v/>
      </c>
      <c r="G19" s="43" t="str">
        <f>IF(+'Matriz Administación Riesgos'!AD58&lt;&gt;"",+'Matriz Administación Riesgos'!AD58,"")</f>
        <v/>
      </c>
      <c r="H19" s="43" t="str">
        <f>IF(+'Matriz Administación Riesgos'!AE58&lt;&gt;"",+'Matriz Administación Riesgos'!AE58,"")</f>
        <v/>
      </c>
      <c r="I19" s="43" t="str">
        <f t="shared" si="0"/>
        <v/>
      </c>
    </row>
    <row r="20" spans="1:9" s="48" customFormat="1" x14ac:dyDescent="0.25">
      <c r="A20" s="41" t="b">
        <f>IF(+'Matriz Administación Riesgos'!$A$67&lt;&gt;"",+'Matriz Administación Riesgos'!$A$67,"")</f>
        <v>0</v>
      </c>
      <c r="B20" s="42" t="str">
        <f>IF(+'Matriz Administación Riesgos'!$D$67&lt;&gt;"",+'Matriz Administación Riesgos'!$D$67,"")</f>
        <v/>
      </c>
      <c r="C20" s="43" t="str">
        <f>IF(+'Matriz Administación Riesgos'!$E$67&lt;&gt;"",+'Matriz Administación Riesgos'!$E$67,"")</f>
        <v/>
      </c>
      <c r="D20" s="43" t="str">
        <f>IF(+'Matriz Administación Riesgos'!$F$67&lt;&gt;"",+'Matriz Administación Riesgos'!$F$67,"")</f>
        <v/>
      </c>
      <c r="E20" s="43" t="str">
        <f>IF(+'Matriz Administación Riesgos'!AB67&lt;&gt;"",+'Matriz Administación Riesgos'!AB67,"")</f>
        <v/>
      </c>
      <c r="F20" s="43" t="str">
        <f>IF(+'Matriz Administación Riesgos'!AC67&lt;&gt;"",+'Matriz Administación Riesgos'!AC67,"")</f>
        <v/>
      </c>
      <c r="G20" s="43" t="str">
        <f>IF(+'Matriz Administación Riesgos'!AD67&lt;&gt;"",+'Matriz Administación Riesgos'!AD67,"")</f>
        <v/>
      </c>
      <c r="H20" s="43" t="str">
        <f>IF(+'Matriz Administación Riesgos'!AE67&lt;&gt;"",+'Matriz Administación Riesgos'!AE67,"")</f>
        <v/>
      </c>
      <c r="I20" s="43" t="str">
        <f t="shared" si="0"/>
        <v/>
      </c>
    </row>
    <row r="21" spans="1:9" s="48" customFormat="1" x14ac:dyDescent="0.25">
      <c r="A21" s="41" t="b">
        <f>IF(+'Matriz Administación Riesgos'!$A$76&lt;&gt;"",+'Matriz Administación Riesgos'!$A$76,"")</f>
        <v>0</v>
      </c>
      <c r="B21" s="42" t="str">
        <f>IF(+'Matriz Administación Riesgos'!$D$76&lt;&gt;"",+'Matriz Administación Riesgos'!$D$76,"")</f>
        <v/>
      </c>
      <c r="C21" s="43" t="str">
        <f>IF(+'Matriz Administación Riesgos'!$E$76&lt;&gt;"",+'Matriz Administación Riesgos'!$E$76,"")</f>
        <v/>
      </c>
      <c r="D21" s="43" t="str">
        <f>IF(+'Matriz Administación Riesgos'!$F$76&lt;&gt;"",+'Matriz Administación Riesgos'!$F$76,"")</f>
        <v/>
      </c>
      <c r="E21" s="43" t="str">
        <f>IF(+'Matriz Administación Riesgos'!AB76&lt;&gt;"",+'Matriz Administación Riesgos'!AB76,"")</f>
        <v/>
      </c>
      <c r="F21" s="43" t="str">
        <f>IF(+'Matriz Administación Riesgos'!AC76&lt;&gt;"",+'Matriz Administación Riesgos'!AC76,"")</f>
        <v/>
      </c>
      <c r="G21" s="43" t="str">
        <f>IF(+'Matriz Administación Riesgos'!AD76&lt;&gt;"",+'Matriz Administación Riesgos'!AD76,"")</f>
        <v/>
      </c>
      <c r="H21" s="43" t="str">
        <f>IF(+'Matriz Administación Riesgos'!AE76&lt;&gt;"",+'Matriz Administación Riesgos'!AE76,"")</f>
        <v/>
      </c>
      <c r="I21" s="43" t="str">
        <f t="shared" si="0"/>
        <v/>
      </c>
    </row>
    <row r="22" spans="1:9" s="48" customFormat="1" x14ac:dyDescent="0.25">
      <c r="A22" s="41" t="b">
        <f>IF(+'Matriz Administación Riesgos'!$A$85&lt;&gt;"",+'Matriz Administación Riesgos'!$A$85,"")</f>
        <v>0</v>
      </c>
      <c r="B22" s="42" t="str">
        <f>IF(+'Matriz Administación Riesgos'!$D$85&lt;&gt;"",+'Matriz Administación Riesgos'!$D$85,"")</f>
        <v/>
      </c>
      <c r="C22" s="43" t="str">
        <f>IF(+'Matriz Administación Riesgos'!$E$85&lt;&gt;"",+'Matriz Administación Riesgos'!$E$85,"")</f>
        <v/>
      </c>
      <c r="D22" s="43" t="str">
        <f>IF(+'Matriz Administación Riesgos'!$F$85&lt;&gt;"",+'Matriz Administación Riesgos'!$F$85,"")</f>
        <v/>
      </c>
      <c r="E22" s="43" t="str">
        <f>IF(+'Matriz Administación Riesgos'!AB85&lt;&gt;"",+'Matriz Administación Riesgos'!AB85,"")</f>
        <v/>
      </c>
      <c r="F22" s="43" t="str">
        <f>IF(+'Matriz Administación Riesgos'!AC85&lt;&gt;"",+'Matriz Administación Riesgos'!AC85,"")</f>
        <v/>
      </c>
      <c r="G22" s="43" t="str">
        <f>IF(+'Matriz Administación Riesgos'!AD85&lt;&gt;"",+'Matriz Administación Riesgos'!AD85,"")</f>
        <v/>
      </c>
      <c r="H22" s="43" t="str">
        <f>IF(+'Matriz Administación Riesgos'!AE85&lt;&gt;"",+'Matriz Administación Riesgos'!AE85,"")</f>
        <v/>
      </c>
      <c r="I22" s="43" t="str">
        <f t="shared" si="0"/>
        <v/>
      </c>
    </row>
    <row r="23" spans="1:9" s="48" customFormat="1" x14ac:dyDescent="0.25">
      <c r="A23" s="41" t="b">
        <f>IF(+'Matriz Administación Riesgos'!$A$94&lt;&gt;"",+'Matriz Administación Riesgos'!$A$94,"")</f>
        <v>0</v>
      </c>
      <c r="B23" s="42" t="str">
        <f>IF(+'Matriz Administación Riesgos'!$D$94&lt;&gt;"",+'Matriz Administación Riesgos'!$D$94,"")</f>
        <v/>
      </c>
      <c r="C23" s="43" t="str">
        <f>IF(+'Matriz Administación Riesgos'!$E$94&lt;&gt;"",+'Matriz Administación Riesgos'!$E$94,"")</f>
        <v/>
      </c>
      <c r="D23" s="43" t="str">
        <f>IF(+'Matriz Administación Riesgos'!$F$94&lt;&gt;"",+'Matriz Administación Riesgos'!$F$94,"")</f>
        <v/>
      </c>
      <c r="E23" s="43" t="str">
        <f>IF(+'Matriz Administación Riesgos'!AB94&lt;&gt;"",+'Matriz Administación Riesgos'!AB94,"")</f>
        <v/>
      </c>
      <c r="F23" s="43" t="str">
        <f>IF(+'Matriz Administación Riesgos'!AC94&lt;&gt;"",+'Matriz Administación Riesgos'!AC94,"")</f>
        <v/>
      </c>
      <c r="G23" s="43" t="str">
        <f>IF(+'Matriz Administación Riesgos'!AD94&lt;&gt;"",+'Matriz Administación Riesgos'!AD94,"")</f>
        <v/>
      </c>
      <c r="H23" s="43" t="str">
        <f>IF(+'Matriz Administación Riesgos'!AE94&lt;&gt;"",+'Matriz Administación Riesgos'!AE94,"")</f>
        <v/>
      </c>
      <c r="I23" s="43" t="str">
        <f t="shared" si="0"/>
        <v/>
      </c>
    </row>
    <row r="24" spans="1:9" s="48" customFormat="1" x14ac:dyDescent="0.25">
      <c r="A24" s="41" t="b">
        <f>IF(+'Matriz Administación Riesgos'!$A$103&lt;&gt;"",+'Matriz Administación Riesgos'!$A$103,"")</f>
        <v>0</v>
      </c>
      <c r="B24" s="42" t="str">
        <f>IF(+'Matriz Administación Riesgos'!$D$103&lt;&gt;"",+'Matriz Administación Riesgos'!$D$103,"")</f>
        <v/>
      </c>
      <c r="C24" s="43" t="str">
        <f>IF(+'Matriz Administación Riesgos'!$E$103&lt;&gt;"",+'Matriz Administación Riesgos'!$E$103,"")</f>
        <v/>
      </c>
      <c r="D24" s="43" t="str">
        <f>IF(+'Matriz Administación Riesgos'!$F$103&lt;&gt;"",+'Matriz Administación Riesgos'!$F$103,"")</f>
        <v/>
      </c>
      <c r="E24" s="43" t="str">
        <f>IF(+'Matriz Administación Riesgos'!AB103&lt;&gt;"",+'Matriz Administación Riesgos'!AB103,"")</f>
        <v/>
      </c>
      <c r="F24" s="43" t="str">
        <f>IF(+'Matriz Administación Riesgos'!AC103&lt;&gt;"",+'Matriz Administación Riesgos'!AC103,"")</f>
        <v/>
      </c>
      <c r="G24" s="43" t="str">
        <f>IF(+'Matriz Administación Riesgos'!AD103&lt;&gt;"",+'Matriz Administación Riesgos'!AD103,"")</f>
        <v/>
      </c>
      <c r="H24" s="43" t="str">
        <f>IF(+'Matriz Administación Riesgos'!AE103&lt;&gt;"",+'Matriz Administación Riesgos'!AE103,"")</f>
        <v/>
      </c>
      <c r="I24" s="43" t="str">
        <f t="shared" si="0"/>
        <v/>
      </c>
    </row>
    <row r="25" spans="1:9" s="48" customFormat="1" x14ac:dyDescent="0.25">
      <c r="A25" s="41" t="b">
        <f>IF(+'Matriz Administación Riesgos'!$A$112&lt;&gt;"",+'Matriz Administación Riesgos'!$A$112,"")</f>
        <v>0</v>
      </c>
      <c r="B25" s="42" t="str">
        <f>IF(+'Matriz Administación Riesgos'!$D$112&lt;&gt;"",+'Matriz Administación Riesgos'!$D$112,"")</f>
        <v/>
      </c>
      <c r="C25" s="43" t="str">
        <f>IF(+'Matriz Administación Riesgos'!$E$112&lt;&gt;"",+'Matriz Administación Riesgos'!$E$112,"")</f>
        <v/>
      </c>
      <c r="D25" s="43" t="str">
        <f>IF(+'Matriz Administación Riesgos'!$F$112&lt;&gt;"",+'Matriz Administación Riesgos'!$F$112,"")</f>
        <v/>
      </c>
      <c r="E25" s="43" t="str">
        <f>IF(+'Matriz Administación Riesgos'!AB112&lt;&gt;"",+'Matriz Administación Riesgos'!AB112,"")</f>
        <v/>
      </c>
      <c r="F25" s="43" t="str">
        <f>IF(+'Matriz Administación Riesgos'!AC112&lt;&gt;"",+'Matriz Administación Riesgos'!AC112,"")</f>
        <v/>
      </c>
      <c r="G25" s="43" t="str">
        <f>IF(+'Matriz Administación Riesgos'!AD112&lt;&gt;"",+'Matriz Administación Riesgos'!AD112,"")</f>
        <v/>
      </c>
      <c r="H25" s="43" t="str">
        <f>IF(+'Matriz Administación Riesgos'!AE112&lt;&gt;"",+'Matriz Administación Riesgos'!AE112,"")</f>
        <v/>
      </c>
      <c r="I25" s="43" t="str">
        <f t="shared" si="0"/>
        <v/>
      </c>
    </row>
    <row r="26" spans="1:9" s="48" customFormat="1" x14ac:dyDescent="0.25">
      <c r="A26" s="41" t="b">
        <f>IF(+'Matriz Administación Riesgos'!$A$121&lt;&gt;"",+'Matriz Administación Riesgos'!$A$121,"")</f>
        <v>0</v>
      </c>
      <c r="B26" s="42" t="str">
        <f>IF(+'Matriz Administación Riesgos'!$D$121&lt;&gt;"",+'Matriz Administación Riesgos'!$D$121,"")</f>
        <v/>
      </c>
      <c r="C26" s="43" t="str">
        <f>IF(+'Matriz Administación Riesgos'!$E$121&lt;&gt;"",+'Matriz Administación Riesgos'!$E$121,"")</f>
        <v/>
      </c>
      <c r="D26" s="43" t="str">
        <f>IF(+'Matriz Administación Riesgos'!$F$121&lt;&gt;"",+'Matriz Administación Riesgos'!$F$121,"")</f>
        <v/>
      </c>
      <c r="E26" s="43" t="str">
        <f>IF(+'Matriz Administación Riesgos'!AB121&lt;&gt;"",+'Matriz Administación Riesgos'!AB121,"")</f>
        <v/>
      </c>
      <c r="F26" s="43" t="str">
        <f>IF(+'Matriz Administación Riesgos'!AC121&lt;&gt;"",+'Matriz Administación Riesgos'!AC121,"")</f>
        <v/>
      </c>
      <c r="G26" s="43" t="str">
        <f>IF(+'Matriz Administación Riesgos'!AD121&lt;&gt;"",+'Matriz Administación Riesgos'!AD121,"")</f>
        <v/>
      </c>
      <c r="H26" s="43" t="str">
        <f>IF(+'Matriz Administación Riesgos'!AE121&lt;&gt;"",+'Matriz Administación Riesgos'!AE121,"")</f>
        <v/>
      </c>
      <c r="I26" s="43" t="str">
        <f t="shared" si="0"/>
        <v/>
      </c>
    </row>
    <row r="27" spans="1:9" s="48" customFormat="1" x14ac:dyDescent="0.25">
      <c r="A27" s="41" t="b">
        <f>IF(+'Matriz Administación Riesgos'!$A$130&lt;&gt;"",+'Matriz Administación Riesgos'!$A$130,"")</f>
        <v>0</v>
      </c>
      <c r="B27" s="42" t="str">
        <f>IF(+'Matriz Administación Riesgos'!$D$130&lt;&gt;"",+'Matriz Administación Riesgos'!$D$130,"")</f>
        <v/>
      </c>
      <c r="C27" s="43" t="str">
        <f>IF(+'Matriz Administación Riesgos'!$E$130&lt;&gt;"",+'Matriz Administación Riesgos'!$E$130,"")</f>
        <v/>
      </c>
      <c r="D27" s="43" t="str">
        <f>IF(+'Matriz Administación Riesgos'!$F$130&lt;&gt;"",+'Matriz Administación Riesgos'!$F$130,"")</f>
        <v/>
      </c>
      <c r="E27" s="43" t="str">
        <f>IF(+'Matriz Administación Riesgos'!AB130&lt;&gt;"",+'Matriz Administación Riesgos'!AB130,"")</f>
        <v/>
      </c>
      <c r="F27" s="43" t="str">
        <f>IF(+'Matriz Administación Riesgos'!AC130&lt;&gt;"",+'Matriz Administación Riesgos'!AC130,"")</f>
        <v/>
      </c>
      <c r="G27" s="43" t="str">
        <f>IF(+'Matriz Administación Riesgos'!AD130&lt;&gt;"",+'Matriz Administación Riesgos'!AD130,"")</f>
        <v/>
      </c>
      <c r="H27" s="43" t="str">
        <f>IF(+'Matriz Administación Riesgos'!AE130&lt;&gt;"",+'Matriz Administación Riesgos'!AE130,"")</f>
        <v/>
      </c>
      <c r="I27" s="43" t="str">
        <f t="shared" si="0"/>
        <v/>
      </c>
    </row>
    <row r="28" spans="1:9" s="48" customFormat="1" x14ac:dyDescent="0.25">
      <c r="A28" s="41" t="b">
        <f>IF(+'Matriz Administación Riesgos'!$A$139&lt;&gt;"",+'Matriz Administación Riesgos'!$A$139,"")</f>
        <v>0</v>
      </c>
      <c r="B28" s="42" t="str">
        <f>IF(+'Matriz Administación Riesgos'!$D$139&lt;&gt;"",+'Matriz Administación Riesgos'!$D$139,"")</f>
        <v/>
      </c>
      <c r="C28" s="43" t="str">
        <f>IF(+'Matriz Administación Riesgos'!$E$139&lt;&gt;"",+'Matriz Administación Riesgos'!$E$139,"")</f>
        <v/>
      </c>
      <c r="D28" s="43" t="str">
        <f>IF(+'Matriz Administación Riesgos'!$F$139&lt;&gt;"",+'Matriz Administación Riesgos'!$F$139,"")</f>
        <v/>
      </c>
      <c r="E28" s="43" t="str">
        <f>IF(+'Matriz Administación Riesgos'!AB139&lt;&gt;"",+'Matriz Administación Riesgos'!AB139,"")</f>
        <v/>
      </c>
      <c r="F28" s="43" t="str">
        <f>IF(+'Matriz Administación Riesgos'!AC139&lt;&gt;"",+'Matriz Administación Riesgos'!AC139,"")</f>
        <v/>
      </c>
      <c r="G28" s="43" t="str">
        <f>IF(+'Matriz Administación Riesgos'!AD139&lt;&gt;"",+'Matriz Administación Riesgos'!AD139,"")</f>
        <v/>
      </c>
      <c r="H28" s="43" t="str">
        <f>IF(+'Matriz Administación Riesgos'!AE139&lt;&gt;"",+'Matriz Administación Riesgos'!AE139,"")</f>
        <v/>
      </c>
      <c r="I28" s="43" t="str">
        <f t="shared" si="0"/>
        <v/>
      </c>
    </row>
    <row r="29" spans="1:9" s="48" customFormat="1" x14ac:dyDescent="0.25">
      <c r="A29" s="41" t="b">
        <f>IF(+'Matriz Administación Riesgos'!$A$148&lt;&gt;"",+'Matriz Administación Riesgos'!$A$148,"")</f>
        <v>0</v>
      </c>
      <c r="B29" s="42" t="str">
        <f>IF(+'Matriz Administación Riesgos'!$D$148&lt;&gt;"",+'Matriz Administación Riesgos'!$D$148,"")</f>
        <v/>
      </c>
      <c r="C29" s="43" t="str">
        <f>IF(+'Matriz Administación Riesgos'!$E$148&lt;&gt;"",+'Matriz Administación Riesgos'!$E$148,"")</f>
        <v/>
      </c>
      <c r="D29" s="43" t="str">
        <f>IF(+'Matriz Administación Riesgos'!$F$148&lt;&gt;"",+'Matriz Administación Riesgos'!$F$148,"")</f>
        <v/>
      </c>
      <c r="E29" s="43" t="str">
        <f>IF(+'Matriz Administación Riesgos'!AB148&lt;&gt;"",+'Matriz Administación Riesgos'!AB148,"")</f>
        <v/>
      </c>
      <c r="F29" s="43" t="str">
        <f>IF(+'Matriz Administación Riesgos'!AC148&lt;&gt;"",+'Matriz Administación Riesgos'!AC148,"")</f>
        <v/>
      </c>
      <c r="G29" s="43" t="str">
        <f>IF(+'Matriz Administación Riesgos'!AD148&lt;&gt;"",+'Matriz Administación Riesgos'!AD148,"")</f>
        <v/>
      </c>
      <c r="H29" s="43" t="str">
        <f>IF(+'Matriz Administación Riesgos'!AE148&lt;&gt;"",+'Matriz Administación Riesgos'!AE148,"")</f>
        <v/>
      </c>
      <c r="I29" s="43" t="str">
        <f t="shared" si="0"/>
        <v/>
      </c>
    </row>
    <row r="30" spans="1:9" s="48" customFormat="1" x14ac:dyDescent="0.25">
      <c r="A30" s="41" t="b">
        <f>IF(+'Matriz Administación Riesgos'!$A$157&lt;&gt;"",+'Matriz Administación Riesgos'!$A$157,"")</f>
        <v>0</v>
      </c>
      <c r="B30" s="42" t="str">
        <f>IF(+'Matriz Administación Riesgos'!$D$157&lt;&gt;"",+'Matriz Administación Riesgos'!$D$157,"")</f>
        <v/>
      </c>
      <c r="C30" s="43" t="str">
        <f>IF(+'Matriz Administación Riesgos'!$E$157&lt;&gt;"",+'Matriz Administación Riesgos'!$E$157,"")</f>
        <v/>
      </c>
      <c r="D30" s="43" t="str">
        <f>IF(+'Matriz Administación Riesgos'!$F$157&lt;&gt;"",+'Matriz Administación Riesgos'!$F$157,"")</f>
        <v/>
      </c>
      <c r="E30" s="43" t="str">
        <f>IF(+'Matriz Administación Riesgos'!AB157&lt;&gt;"",+'Matriz Administación Riesgos'!AB157,"")</f>
        <v/>
      </c>
      <c r="F30" s="43" t="str">
        <f>IF(+'Matriz Administación Riesgos'!AC157&lt;&gt;"",+'Matriz Administación Riesgos'!AC157,"")</f>
        <v/>
      </c>
      <c r="G30" s="43" t="str">
        <f>IF(+'Matriz Administación Riesgos'!AD157&lt;&gt;"",+'Matriz Administación Riesgos'!AD157,"")</f>
        <v/>
      </c>
      <c r="H30" s="43" t="str">
        <f>IF(+'Matriz Administación Riesgos'!AE157&lt;&gt;"",+'Matriz Administación Riesgos'!AE157,"")</f>
        <v/>
      </c>
      <c r="I30" s="43" t="str">
        <f t="shared" si="0"/>
        <v/>
      </c>
    </row>
    <row r="31" spans="1:9" s="48" customFormat="1" x14ac:dyDescent="0.25">
      <c r="A31" s="41" t="b">
        <f>IF(+'Matriz Administación Riesgos'!$A$166&lt;&gt;"",+'Matriz Administación Riesgos'!$A$166,"")</f>
        <v>0</v>
      </c>
      <c r="B31" s="42" t="str">
        <f>IF(+'Matriz Administación Riesgos'!$D$166&lt;&gt;"",+'Matriz Administación Riesgos'!$D$166,"")</f>
        <v/>
      </c>
      <c r="C31" s="43" t="str">
        <f>IF(+'Matriz Administación Riesgos'!$E$166&lt;&gt;"",+'Matriz Administación Riesgos'!$E$166,"")</f>
        <v/>
      </c>
      <c r="D31" s="43" t="str">
        <f>IF(+'Matriz Administación Riesgos'!$F$166&lt;&gt;"",+'Matriz Administación Riesgos'!$F$166,"")</f>
        <v/>
      </c>
      <c r="E31" s="43" t="str">
        <f>IF(+'Matriz Administación Riesgos'!AB166&lt;&gt;"",+'Matriz Administación Riesgos'!AB166,"")</f>
        <v/>
      </c>
      <c r="F31" s="43" t="str">
        <f>IF(+'Matriz Administación Riesgos'!AC166&lt;&gt;"",+'Matriz Administación Riesgos'!AC166,"")</f>
        <v/>
      </c>
      <c r="G31" s="43" t="str">
        <f>IF(+'Matriz Administación Riesgos'!AD166&lt;&gt;"",+'Matriz Administación Riesgos'!AD166,"")</f>
        <v/>
      </c>
      <c r="H31" s="43" t="str">
        <f>IF(+'Matriz Administación Riesgos'!AE166&lt;&gt;"",+'Matriz Administación Riesgos'!AE166,"")</f>
        <v/>
      </c>
      <c r="I31" s="43" t="str">
        <f t="shared" si="0"/>
        <v/>
      </c>
    </row>
    <row r="32" spans="1:9" s="48" customFormat="1" x14ac:dyDescent="0.25">
      <c r="A32" s="41" t="b">
        <f>IF(+'Matriz Administación Riesgos'!$A$175&lt;&gt;"",+'Matriz Administación Riesgos'!$A$175,"")</f>
        <v>0</v>
      </c>
      <c r="B32" s="42" t="str">
        <f>IF(+'Matriz Administación Riesgos'!$D$175&lt;&gt;"",+'Matriz Administación Riesgos'!$D$175,"")</f>
        <v/>
      </c>
      <c r="C32" s="43" t="str">
        <f>IF(+'Matriz Administación Riesgos'!$E$175&lt;&gt;"",+'Matriz Administación Riesgos'!$E$175,"")</f>
        <v/>
      </c>
      <c r="D32" s="43" t="str">
        <f>IF(+'Matriz Administación Riesgos'!$F$175&lt;&gt;"",+'Matriz Administación Riesgos'!$F$175,"")</f>
        <v/>
      </c>
      <c r="E32" s="43" t="str">
        <f>IF(+'Matriz Administación Riesgos'!AB175&lt;&gt;"",+'Matriz Administación Riesgos'!AB175,"")</f>
        <v/>
      </c>
      <c r="F32" s="43" t="str">
        <f>IF(+'Matriz Administación Riesgos'!AC175&lt;&gt;"",+'Matriz Administación Riesgos'!AC175,"")</f>
        <v/>
      </c>
      <c r="G32" s="43" t="str">
        <f>IF(+'Matriz Administación Riesgos'!AD175&lt;&gt;"",+'Matriz Administación Riesgos'!AD175,"")</f>
        <v/>
      </c>
      <c r="H32" s="43" t="str">
        <f>IF(+'Matriz Administación Riesgos'!AE175&lt;&gt;"",+'Matriz Administación Riesgos'!AE175,"")</f>
        <v/>
      </c>
      <c r="I32" s="43" t="str">
        <f t="shared" si="0"/>
        <v/>
      </c>
    </row>
    <row r="33" spans="1:27" s="48" customFormat="1" x14ac:dyDescent="0.25">
      <c r="A33" s="41" t="b">
        <f>IF(+'Matriz Administación Riesgos'!$A$184&lt;&gt;"",+'Matriz Administación Riesgos'!$A$184,"")</f>
        <v>0</v>
      </c>
      <c r="B33" s="42" t="str">
        <f>IF(+'Matriz Administación Riesgos'!$D$184&lt;&gt;"",+'Matriz Administación Riesgos'!$D$184,"")</f>
        <v/>
      </c>
      <c r="C33" s="43" t="str">
        <f>IF(+'Matriz Administación Riesgos'!$E$184&lt;&gt;"",+'Matriz Administación Riesgos'!$E$184,"")</f>
        <v/>
      </c>
      <c r="D33" s="43" t="str">
        <f>IF(+'Matriz Administación Riesgos'!$F$184&lt;&gt;"",+'Matriz Administación Riesgos'!$F$184,"")</f>
        <v/>
      </c>
      <c r="E33" s="43" t="str">
        <f>IF(+'Matriz Administación Riesgos'!AB184&lt;&gt;"",+'Matriz Administación Riesgos'!AB184,"")</f>
        <v/>
      </c>
      <c r="F33" s="43" t="str">
        <f>IF(+'Matriz Administación Riesgos'!AC184&lt;&gt;"",+'Matriz Administación Riesgos'!AC184,"")</f>
        <v/>
      </c>
      <c r="G33" s="43" t="str">
        <f>IF(+'Matriz Administación Riesgos'!AD184&lt;&gt;"",+'Matriz Administación Riesgos'!AD184,"")</f>
        <v/>
      </c>
      <c r="H33" s="43" t="str">
        <f>IF(+'Matriz Administación Riesgos'!AE184&lt;&gt;"",+'Matriz Administación Riesgos'!AE184,"")</f>
        <v/>
      </c>
      <c r="I33" s="43" t="str">
        <f t="shared" si="0"/>
        <v/>
      </c>
    </row>
    <row r="34" spans="1:27" ht="12" thickBot="1" x14ac:dyDescent="0.25"/>
    <row r="35" spans="1:27" ht="30" customHeight="1" thickBot="1" x14ac:dyDescent="0.25">
      <c r="A35" s="353" t="s">
        <v>275</v>
      </c>
      <c r="B35" s="354"/>
      <c r="C35" s="354"/>
      <c r="D35" s="354"/>
      <c r="E35" s="354"/>
      <c r="F35" s="354"/>
      <c r="G35" s="354"/>
      <c r="H35" s="354"/>
      <c r="I35" s="354"/>
      <c r="J35" s="354"/>
      <c r="K35" s="354"/>
      <c r="L35" s="354"/>
      <c r="M35" s="354"/>
      <c r="N35" s="354"/>
      <c r="O35" s="354"/>
      <c r="P35" s="354"/>
      <c r="Q35" s="354"/>
      <c r="R35" s="354"/>
      <c r="S35" s="354"/>
      <c r="T35" s="354"/>
      <c r="U35" s="354"/>
      <c r="V35" s="354"/>
      <c r="W35" s="354"/>
      <c r="X35" s="354"/>
      <c r="Y35" s="354"/>
      <c r="Z35" s="354"/>
      <c r="AA35" s="355"/>
    </row>
    <row r="36" spans="1:27" ht="12" thickBot="1" x14ac:dyDescent="0.25"/>
    <row r="37" spans="1:27" ht="11.25" customHeight="1" x14ac:dyDescent="0.2">
      <c r="A37" s="338" t="s">
        <v>255</v>
      </c>
      <c r="B37" s="339"/>
      <c r="C37" s="339"/>
      <c r="D37" s="340"/>
      <c r="E37" s="335" t="s">
        <v>251</v>
      </c>
      <c r="F37" s="336"/>
      <c r="G37" s="336"/>
      <c r="H37" s="336"/>
      <c r="I37" s="337"/>
    </row>
    <row r="38" spans="1:27" ht="11.25" customHeight="1" x14ac:dyDescent="0.2">
      <c r="A38" s="341" t="s">
        <v>25</v>
      </c>
      <c r="B38" s="343" t="s">
        <v>264</v>
      </c>
      <c r="C38" s="343" t="s">
        <v>26</v>
      </c>
      <c r="D38" s="345" t="s">
        <v>27</v>
      </c>
      <c r="E38" s="347" t="s">
        <v>43</v>
      </c>
      <c r="F38" s="348"/>
      <c r="G38" s="348" t="s">
        <v>33</v>
      </c>
      <c r="H38" s="348"/>
      <c r="I38" s="349" t="s">
        <v>11</v>
      </c>
    </row>
    <row r="39" spans="1:27" x14ac:dyDescent="0.2">
      <c r="A39" s="341"/>
      <c r="B39" s="343"/>
      <c r="C39" s="343"/>
      <c r="D39" s="345"/>
      <c r="E39" s="347" t="s">
        <v>44</v>
      </c>
      <c r="F39" s="348" t="s">
        <v>32</v>
      </c>
      <c r="G39" s="348" t="s">
        <v>20</v>
      </c>
      <c r="H39" s="348" t="s">
        <v>32</v>
      </c>
      <c r="I39" s="349"/>
    </row>
    <row r="40" spans="1:27" x14ac:dyDescent="0.2">
      <c r="A40" s="342"/>
      <c r="B40" s="344"/>
      <c r="C40" s="344"/>
      <c r="D40" s="346"/>
      <c r="E40" s="351"/>
      <c r="F40" s="352"/>
      <c r="G40" s="352"/>
      <c r="H40" s="352"/>
      <c r="I40" s="350"/>
    </row>
    <row r="41" spans="1:27" x14ac:dyDescent="0.2">
      <c r="A41" s="41" t="str">
        <f>IF(+'Matriz Administación Riesgos'!$A$13&lt;&gt;"",+'Matriz Administación Riesgos'!$A$13,"")</f>
        <v>2022_1</v>
      </c>
      <c r="B41" s="42" t="str">
        <f>IF(+'Matriz Administación Riesgos'!$D$13&lt;&gt;"",+'Matriz Administación Riesgos'!$D$13,"")</f>
        <v>Cancelación del evento.</v>
      </c>
      <c r="C41" s="43" t="str">
        <f>IF(+'Matriz Administación Riesgos'!$E$13&lt;&gt;"",+'Matriz Administación Riesgos'!$E$13,"")</f>
        <v>Operativo</v>
      </c>
      <c r="D41" s="43" t="str">
        <f>IF(+'Matriz Administación Riesgos'!$F$13&lt;&gt;"",+'Matriz Administación Riesgos'!$F$13,"")</f>
        <v>Administrativo</v>
      </c>
      <c r="E41" s="43" t="str">
        <f>IF(+'Matriz Administación Riesgos'!AV13&lt;&gt;"",+'Matriz Administación Riesgos'!AV13,"")</f>
        <v/>
      </c>
      <c r="F41" s="43" t="str">
        <f>IF(+'Matriz Administación Riesgos'!AW13&lt;&gt;"",+'Matriz Administación Riesgos'!AW13,"")</f>
        <v/>
      </c>
      <c r="G41" s="43" t="str">
        <f>IF(+'Matriz Administación Riesgos'!AX13&lt;&gt;"",+'Matriz Administación Riesgos'!AX13,"")</f>
        <v/>
      </c>
      <c r="H41" s="43" t="str">
        <f>IF(+'Matriz Administación Riesgos'!AY13&lt;&gt;"",+'Matriz Administación Riesgos'!AY13,"")</f>
        <v/>
      </c>
      <c r="I41" s="43" t="str">
        <f>IF(AND(F41&lt;&gt;"",H41&lt;&gt;""),IF(AND(F41&gt;5, H41&gt;5),"De Atención Inmediata",IF(AND(F41&lt;6, F41&gt;0, H41&gt;5),"De Atención Periódica",IF(AND(F41&gt;5, H41&lt;6, H41&gt;0),"De Seguimiento",IF(AND(F41&lt;6, F41&gt;0, H41&lt;6, H41&gt;0),"Controlado")))),"")</f>
        <v/>
      </c>
    </row>
    <row r="42" spans="1:27" x14ac:dyDescent="0.2">
      <c r="A42" s="41" t="b">
        <f>IF(+'Matriz Administación Riesgos'!$A$22&lt;&gt;"",+'Matriz Administación Riesgos'!$A$22,"")</f>
        <v>0</v>
      </c>
      <c r="B42" s="42" t="str">
        <f>IF(+'Matriz Administación Riesgos'!$D$22&lt;&gt;"",+'Matriz Administación Riesgos'!$D$22,"")</f>
        <v/>
      </c>
      <c r="C42" s="43" t="str">
        <f>IF(+'Matriz Administación Riesgos'!$E$22&lt;&gt;"",+'Matriz Administación Riesgos'!$E$22,"")</f>
        <v/>
      </c>
      <c r="D42" s="43" t="str">
        <f>IF(+'Matriz Administación Riesgos'!$F$22&lt;&gt;"",+'Matriz Administación Riesgos'!$F$22,"")</f>
        <v/>
      </c>
      <c r="E42" s="43" t="str">
        <f>IF(+'Matriz Administación Riesgos'!AV22&lt;&gt;"",+'Matriz Administación Riesgos'!AV22,"")</f>
        <v/>
      </c>
      <c r="F42" s="43" t="str">
        <f>IF(+'Matriz Administación Riesgos'!AW22&lt;&gt;"",+'Matriz Administación Riesgos'!AW22,"")</f>
        <v/>
      </c>
      <c r="G42" s="43" t="str">
        <f>IF(+'Matriz Administación Riesgos'!AX22&lt;&gt;"",+'Matriz Administación Riesgos'!AX22,"")</f>
        <v/>
      </c>
      <c r="H42" s="43" t="str">
        <f>IF(+'Matriz Administación Riesgos'!AY22&lt;&gt;"",+'Matriz Administación Riesgos'!AY22,"")</f>
        <v/>
      </c>
      <c r="I42" s="43" t="str">
        <f t="shared" ref="I42:I60" si="1">IF(AND(F42&lt;&gt;"",H42&lt;&gt;""),IF(AND(F42&gt;5, H42&gt;5),"De Atención Inmediata",IF(AND(F42&lt;6, F42&gt;0, H42&gt;5),"De Atención Periódica",IF(AND(F42&gt;5, H42&lt;6, H42&gt;0),"De Seguimiento",IF(AND(F42&lt;6, F42&gt;0, H42&lt;6, H42&gt;0),"Controlado")))),"")</f>
        <v/>
      </c>
    </row>
    <row r="43" spans="1:27" x14ac:dyDescent="0.2">
      <c r="A43" s="41" t="b">
        <f>IF(+'Matriz Administación Riesgos'!$A$31&lt;&gt;"",+'Matriz Administación Riesgos'!$A$31,"")</f>
        <v>0</v>
      </c>
      <c r="B43" s="42" t="str">
        <f>IF(+'Matriz Administación Riesgos'!$D$31&lt;&gt;"",+'Matriz Administación Riesgos'!$D$31,"")</f>
        <v/>
      </c>
      <c r="C43" s="43" t="str">
        <f>IF(+'Matriz Administación Riesgos'!$E$31&lt;&gt;"",+'Matriz Administación Riesgos'!$E$31,"")</f>
        <v/>
      </c>
      <c r="D43" s="43" t="str">
        <f>IF(+'Matriz Administación Riesgos'!$F$31&lt;&gt;"",+'Matriz Administación Riesgos'!$F$31,"")</f>
        <v/>
      </c>
      <c r="E43" s="43" t="str">
        <f>IF(+'Matriz Administación Riesgos'!AV31&lt;&gt;"",+'Matriz Administación Riesgos'!AV31,"")</f>
        <v/>
      </c>
      <c r="F43" s="43" t="str">
        <f>IF(+'Matriz Administación Riesgos'!AW31&lt;&gt;"",+'Matriz Administación Riesgos'!AW31,"")</f>
        <v/>
      </c>
      <c r="G43" s="43" t="str">
        <f>IF(+'Matriz Administación Riesgos'!AX31&lt;&gt;"",+'Matriz Administación Riesgos'!AX31,"")</f>
        <v/>
      </c>
      <c r="H43" s="43" t="str">
        <f>IF(+'Matriz Administación Riesgos'!AY31&lt;&gt;"",+'Matriz Administación Riesgos'!AY31,"")</f>
        <v/>
      </c>
      <c r="I43" s="43" t="str">
        <f t="shared" si="1"/>
        <v/>
      </c>
    </row>
    <row r="44" spans="1:27" x14ac:dyDescent="0.2">
      <c r="A44" s="41" t="b">
        <f>IF(+'Matriz Administación Riesgos'!$A$40&lt;&gt;"",+'Matriz Administación Riesgos'!$A$40,"")</f>
        <v>0</v>
      </c>
      <c r="B44" s="42" t="str">
        <f>IF(+'Matriz Administación Riesgos'!$D$40&lt;&gt;"",+'Matriz Administación Riesgos'!$D$40,"")</f>
        <v/>
      </c>
      <c r="C44" s="43" t="str">
        <f>IF(+'Matriz Administación Riesgos'!$E$40&lt;&gt;"",+'Matriz Administación Riesgos'!$E$40,"")</f>
        <v/>
      </c>
      <c r="D44" s="43" t="str">
        <f>IF(+'Matriz Administación Riesgos'!$F$40&lt;&gt;"",+'Matriz Administación Riesgos'!$F$40,"")</f>
        <v/>
      </c>
      <c r="E44" s="43" t="str">
        <f>IF(+'Matriz Administación Riesgos'!AV40&lt;&gt;"",+'Matriz Administación Riesgos'!AV40,"")</f>
        <v/>
      </c>
      <c r="F44" s="43" t="str">
        <f>IF(+'Matriz Administación Riesgos'!AW40&lt;&gt;"",+'Matriz Administación Riesgos'!AW40,"")</f>
        <v/>
      </c>
      <c r="G44" s="43" t="str">
        <f>IF(+'Matriz Administación Riesgos'!AX40&lt;&gt;"",+'Matriz Administación Riesgos'!AX40,"")</f>
        <v/>
      </c>
      <c r="H44" s="43" t="str">
        <f>IF(+'Matriz Administación Riesgos'!AY40&lt;&gt;"",+'Matriz Administación Riesgos'!AY40,"")</f>
        <v/>
      </c>
      <c r="I44" s="43" t="str">
        <f t="shared" si="1"/>
        <v/>
      </c>
    </row>
    <row r="45" spans="1:27" x14ac:dyDescent="0.2">
      <c r="A45" s="41" t="b">
        <f>IF(+'Matriz Administación Riesgos'!$A$49&lt;&gt;"",+'Matriz Administación Riesgos'!$A$49,"")</f>
        <v>0</v>
      </c>
      <c r="B45" s="42" t="str">
        <f>IF(+'Matriz Administación Riesgos'!$D$49&lt;&gt;"",+'Matriz Administación Riesgos'!$D$49,"")</f>
        <v/>
      </c>
      <c r="C45" s="43" t="str">
        <f>IF(+'Matriz Administación Riesgos'!$E$49&lt;&gt;"",+'Matriz Administación Riesgos'!$E$49,"")</f>
        <v/>
      </c>
      <c r="D45" s="43" t="str">
        <f>IF(+'Matriz Administación Riesgos'!$F$49&lt;&gt;"",+'Matriz Administación Riesgos'!$F$49,"")</f>
        <v/>
      </c>
      <c r="E45" s="43" t="str">
        <f>IF(+'Matriz Administación Riesgos'!AV49&lt;&gt;"",+'Matriz Administación Riesgos'!AV49,"")</f>
        <v/>
      </c>
      <c r="F45" s="43" t="str">
        <f>IF(+'Matriz Administación Riesgos'!AW49&lt;&gt;"",+'Matriz Administación Riesgos'!AW49,"")</f>
        <v/>
      </c>
      <c r="G45" s="43" t="str">
        <f>IF(+'Matriz Administación Riesgos'!AX49&lt;&gt;"",+'Matriz Administación Riesgos'!AX49,"")</f>
        <v/>
      </c>
      <c r="H45" s="43" t="str">
        <f>IF(+'Matriz Administación Riesgos'!AY49&lt;&gt;"",+'Matriz Administación Riesgos'!AY49,"")</f>
        <v/>
      </c>
      <c r="I45" s="43" t="str">
        <f t="shared" si="1"/>
        <v/>
      </c>
    </row>
    <row r="46" spans="1:27" x14ac:dyDescent="0.2">
      <c r="A46" s="41" t="b">
        <f>IF(+'Matriz Administación Riesgos'!$A$58&lt;&gt;"",+'Matriz Administación Riesgos'!$A$58,"")</f>
        <v>0</v>
      </c>
      <c r="B46" s="42" t="str">
        <f>IF(+'Matriz Administación Riesgos'!$D$58&lt;&gt;"",+'Matriz Administación Riesgos'!$D$58,"")</f>
        <v/>
      </c>
      <c r="C46" s="43" t="str">
        <f>IF(+'Matriz Administación Riesgos'!$E$58&lt;&gt;"",+'Matriz Administación Riesgos'!$E$58,"")</f>
        <v/>
      </c>
      <c r="D46" s="43" t="str">
        <f>IF(+'Matriz Administación Riesgos'!$F$58&lt;&gt;"",+'Matriz Administación Riesgos'!$F$58,"")</f>
        <v/>
      </c>
      <c r="E46" s="43" t="str">
        <f>IF(+'Matriz Administación Riesgos'!AV58&lt;&gt;"",+'Matriz Administación Riesgos'!AV58,"")</f>
        <v/>
      </c>
      <c r="F46" s="43" t="str">
        <f>IF(+'Matriz Administación Riesgos'!AW58&lt;&gt;"",+'Matriz Administación Riesgos'!AW58,"")</f>
        <v/>
      </c>
      <c r="G46" s="43" t="str">
        <f>IF(+'Matriz Administación Riesgos'!AX58&lt;&gt;"",+'Matriz Administación Riesgos'!AX58,"")</f>
        <v/>
      </c>
      <c r="H46" s="43" t="str">
        <f>IF(+'Matriz Administación Riesgos'!AY58&lt;&gt;"",+'Matriz Administación Riesgos'!AY58,"")</f>
        <v/>
      </c>
      <c r="I46" s="43" t="str">
        <f t="shared" si="1"/>
        <v/>
      </c>
    </row>
    <row r="47" spans="1:27" x14ac:dyDescent="0.2">
      <c r="A47" s="41" t="b">
        <f>IF(+'Matriz Administación Riesgos'!$A$67&lt;&gt;"",+'Matriz Administación Riesgos'!$A$67,"")</f>
        <v>0</v>
      </c>
      <c r="B47" s="42" t="str">
        <f>IF(+'Matriz Administación Riesgos'!$D$67&lt;&gt;"",+'Matriz Administación Riesgos'!$D$67,"")</f>
        <v/>
      </c>
      <c r="C47" s="43" t="str">
        <f>IF(+'Matriz Administación Riesgos'!$E$67&lt;&gt;"",+'Matriz Administación Riesgos'!$E$67,"")</f>
        <v/>
      </c>
      <c r="D47" s="43" t="str">
        <f>IF(+'Matriz Administación Riesgos'!$F$67&lt;&gt;"",+'Matriz Administación Riesgos'!$F$67,"")</f>
        <v/>
      </c>
      <c r="E47" s="43" t="str">
        <f>IF(+'Matriz Administación Riesgos'!AV67&lt;&gt;"",+'Matriz Administación Riesgos'!AV67,"")</f>
        <v/>
      </c>
      <c r="F47" s="43" t="str">
        <f>IF(+'Matriz Administación Riesgos'!AW67&lt;&gt;"",+'Matriz Administación Riesgos'!AW67,"")</f>
        <v/>
      </c>
      <c r="G47" s="43" t="str">
        <f>IF(+'Matriz Administación Riesgos'!AX67&lt;&gt;"",+'Matriz Administación Riesgos'!AX67,"")</f>
        <v/>
      </c>
      <c r="H47" s="43" t="str">
        <f>IF(+'Matriz Administación Riesgos'!AY67&lt;&gt;"",+'Matriz Administación Riesgos'!AY67,"")</f>
        <v/>
      </c>
      <c r="I47" s="43" t="str">
        <f t="shared" si="1"/>
        <v/>
      </c>
    </row>
    <row r="48" spans="1:27" x14ac:dyDescent="0.2">
      <c r="A48" s="41" t="b">
        <f>IF(+'Matriz Administación Riesgos'!$A$76&lt;&gt;"",+'Matriz Administación Riesgos'!$A$76,"")</f>
        <v>0</v>
      </c>
      <c r="B48" s="42" t="str">
        <f>IF(+'Matriz Administación Riesgos'!$D$76&lt;&gt;"",+'Matriz Administación Riesgos'!$D$76,"")</f>
        <v/>
      </c>
      <c r="C48" s="43" t="str">
        <f>IF(+'Matriz Administación Riesgos'!$E$76&lt;&gt;"",+'Matriz Administación Riesgos'!$E$76,"")</f>
        <v/>
      </c>
      <c r="D48" s="43" t="str">
        <f>IF(+'Matriz Administación Riesgos'!$F$76&lt;&gt;"",+'Matriz Administación Riesgos'!$F$76,"")</f>
        <v/>
      </c>
      <c r="E48" s="43" t="str">
        <f>IF(+'Matriz Administación Riesgos'!AV76&lt;&gt;"",+'Matriz Administación Riesgos'!AV76,"")</f>
        <v/>
      </c>
      <c r="F48" s="43" t="str">
        <f>IF(+'Matriz Administación Riesgos'!AW76&lt;&gt;"",+'Matriz Administación Riesgos'!AW76,"")</f>
        <v/>
      </c>
      <c r="G48" s="43" t="str">
        <f>IF(+'Matriz Administación Riesgos'!AX76&lt;&gt;"",+'Matriz Administación Riesgos'!AX76,"")</f>
        <v/>
      </c>
      <c r="H48" s="43" t="str">
        <f>IF(+'Matriz Administación Riesgos'!AY76&lt;&gt;"",+'Matriz Administación Riesgos'!AY76,"")</f>
        <v/>
      </c>
      <c r="I48" s="43" t="str">
        <f t="shared" si="1"/>
        <v/>
      </c>
    </row>
    <row r="49" spans="1:27" x14ac:dyDescent="0.2">
      <c r="A49" s="41" t="b">
        <f>IF(+'Matriz Administación Riesgos'!$A$85&lt;&gt;"",+'Matriz Administación Riesgos'!$A$85,"")</f>
        <v>0</v>
      </c>
      <c r="B49" s="42" t="str">
        <f>IF(+'Matriz Administación Riesgos'!$D$85&lt;&gt;"",+'Matriz Administación Riesgos'!$D$85,"")</f>
        <v/>
      </c>
      <c r="C49" s="43" t="str">
        <f>IF(+'Matriz Administación Riesgos'!$E$85&lt;&gt;"",+'Matriz Administación Riesgos'!$E$85,"")</f>
        <v/>
      </c>
      <c r="D49" s="43" t="str">
        <f>IF(+'Matriz Administación Riesgos'!$F$85&lt;&gt;"",+'Matriz Administación Riesgos'!$F$85,"")</f>
        <v/>
      </c>
      <c r="E49" s="43" t="str">
        <f>IF(+'Matriz Administación Riesgos'!AV85&lt;&gt;"",+'Matriz Administación Riesgos'!AV85,"")</f>
        <v/>
      </c>
      <c r="F49" s="43" t="str">
        <f>IF(+'Matriz Administación Riesgos'!AW85&lt;&gt;"",+'Matriz Administación Riesgos'!AW85,"")</f>
        <v/>
      </c>
      <c r="G49" s="43" t="str">
        <f>IF(+'Matriz Administación Riesgos'!AX85&lt;&gt;"",+'Matriz Administación Riesgos'!AX85,"")</f>
        <v/>
      </c>
      <c r="H49" s="43" t="str">
        <f>IF(+'Matriz Administación Riesgos'!AY85&lt;&gt;"",+'Matriz Administación Riesgos'!AY85,"")</f>
        <v/>
      </c>
      <c r="I49" s="43" t="str">
        <f t="shared" si="1"/>
        <v/>
      </c>
    </row>
    <row r="50" spans="1:27" x14ac:dyDescent="0.2">
      <c r="A50" s="41" t="b">
        <f>IF(+'Matriz Administación Riesgos'!$A$94&lt;&gt;"",+'Matriz Administación Riesgos'!$A$94,"")</f>
        <v>0</v>
      </c>
      <c r="B50" s="42" t="str">
        <f>IF(+'Matriz Administación Riesgos'!$D$94&lt;&gt;"",+'Matriz Administación Riesgos'!$D$94,"")</f>
        <v/>
      </c>
      <c r="C50" s="43" t="str">
        <f>IF(+'Matriz Administación Riesgos'!$E$94&lt;&gt;"",+'Matriz Administación Riesgos'!$E$94,"")</f>
        <v/>
      </c>
      <c r="D50" s="43" t="str">
        <f>IF(+'Matriz Administación Riesgos'!$F$94&lt;&gt;"",+'Matriz Administación Riesgos'!$F$94,"")</f>
        <v/>
      </c>
      <c r="E50" s="43" t="str">
        <f>IF(+'Matriz Administación Riesgos'!AV94&lt;&gt;"",+'Matriz Administación Riesgos'!AV94,"")</f>
        <v/>
      </c>
      <c r="F50" s="43" t="str">
        <f>IF(+'Matriz Administación Riesgos'!AW94&lt;&gt;"",+'Matriz Administación Riesgos'!AW94,"")</f>
        <v/>
      </c>
      <c r="G50" s="43" t="str">
        <f>IF(+'Matriz Administación Riesgos'!AX94&lt;&gt;"",+'Matriz Administación Riesgos'!AX94,"")</f>
        <v/>
      </c>
      <c r="H50" s="43" t="str">
        <f>IF(+'Matriz Administación Riesgos'!AY94&lt;&gt;"",+'Matriz Administación Riesgos'!AY94,"")</f>
        <v/>
      </c>
      <c r="I50" s="43" t="str">
        <f t="shared" si="1"/>
        <v/>
      </c>
    </row>
    <row r="51" spans="1:27" x14ac:dyDescent="0.2">
      <c r="A51" s="41" t="b">
        <f>IF(+'Matriz Administación Riesgos'!$A$103&lt;&gt;"",+'Matriz Administación Riesgos'!$A$103,"")</f>
        <v>0</v>
      </c>
      <c r="B51" s="42" t="str">
        <f>IF(+'Matriz Administación Riesgos'!$D$103&lt;&gt;"",+'Matriz Administación Riesgos'!$D$103,"")</f>
        <v/>
      </c>
      <c r="C51" s="43" t="str">
        <f>IF(+'Matriz Administación Riesgos'!$E$103&lt;&gt;"",+'Matriz Administación Riesgos'!$E$103,"")</f>
        <v/>
      </c>
      <c r="D51" s="43" t="str">
        <f>IF(+'Matriz Administación Riesgos'!$F$103&lt;&gt;"",+'Matriz Administación Riesgos'!$F$103,"")</f>
        <v/>
      </c>
      <c r="E51" s="43" t="str">
        <f>IF(+'Matriz Administación Riesgos'!AV103&lt;&gt;"",+'Matriz Administación Riesgos'!AV103,"")</f>
        <v/>
      </c>
      <c r="F51" s="43" t="str">
        <f>IF(+'Matriz Administación Riesgos'!AW103&lt;&gt;"",+'Matriz Administación Riesgos'!AW103,"")</f>
        <v/>
      </c>
      <c r="G51" s="43" t="str">
        <f>IF(+'Matriz Administación Riesgos'!AX103&lt;&gt;"",+'Matriz Administación Riesgos'!AX103,"")</f>
        <v/>
      </c>
      <c r="H51" s="43" t="str">
        <f>IF(+'Matriz Administación Riesgos'!AY103&lt;&gt;"",+'Matriz Administación Riesgos'!AY103,"")</f>
        <v/>
      </c>
      <c r="I51" s="43" t="str">
        <f t="shared" si="1"/>
        <v/>
      </c>
    </row>
    <row r="52" spans="1:27" x14ac:dyDescent="0.2">
      <c r="A52" s="41" t="b">
        <f>IF(+'Matriz Administación Riesgos'!$A$112&lt;&gt;"",+'Matriz Administación Riesgos'!$A$112,"")</f>
        <v>0</v>
      </c>
      <c r="B52" s="42" t="str">
        <f>IF(+'Matriz Administación Riesgos'!$D$112&lt;&gt;"",+'Matriz Administación Riesgos'!$D$112,"")</f>
        <v/>
      </c>
      <c r="C52" s="43" t="str">
        <f>IF(+'Matriz Administación Riesgos'!$E$112&lt;&gt;"",+'Matriz Administación Riesgos'!$E$112,"")</f>
        <v/>
      </c>
      <c r="D52" s="43" t="str">
        <f>IF(+'Matriz Administación Riesgos'!$F$112&lt;&gt;"",+'Matriz Administación Riesgos'!$F$112,"")</f>
        <v/>
      </c>
      <c r="E52" s="43" t="str">
        <f>IF(+'Matriz Administación Riesgos'!AV112&lt;&gt;"",+'Matriz Administación Riesgos'!AV112,"")</f>
        <v/>
      </c>
      <c r="F52" s="43" t="str">
        <f>IF(+'Matriz Administación Riesgos'!AW112&lt;&gt;"",+'Matriz Administación Riesgos'!AW112,"")</f>
        <v/>
      </c>
      <c r="G52" s="43" t="str">
        <f>IF(+'Matriz Administación Riesgos'!AX112&lt;&gt;"",+'Matriz Administación Riesgos'!AX112,"")</f>
        <v/>
      </c>
      <c r="H52" s="43" t="str">
        <f>IF(+'Matriz Administación Riesgos'!AY112&lt;&gt;"",+'Matriz Administación Riesgos'!AY112,"")</f>
        <v/>
      </c>
      <c r="I52" s="43" t="str">
        <f t="shared" si="1"/>
        <v/>
      </c>
    </row>
    <row r="53" spans="1:27" x14ac:dyDescent="0.2">
      <c r="A53" s="41" t="b">
        <f>IF(+'Matriz Administación Riesgos'!$A$121&lt;&gt;"",+'Matriz Administación Riesgos'!$A$121,"")</f>
        <v>0</v>
      </c>
      <c r="B53" s="42" t="str">
        <f>IF(+'Matriz Administación Riesgos'!$D$121&lt;&gt;"",+'Matriz Administación Riesgos'!$D$121,"")</f>
        <v/>
      </c>
      <c r="C53" s="43" t="str">
        <f>IF(+'Matriz Administación Riesgos'!$E$121&lt;&gt;"",+'Matriz Administación Riesgos'!$E$121,"")</f>
        <v/>
      </c>
      <c r="D53" s="43" t="str">
        <f>IF(+'Matriz Administación Riesgos'!$F$121&lt;&gt;"",+'Matriz Administación Riesgos'!$F$121,"")</f>
        <v/>
      </c>
      <c r="E53" s="43" t="str">
        <f>IF(+'Matriz Administación Riesgos'!AV121&lt;&gt;"",+'Matriz Administación Riesgos'!AV121,"")</f>
        <v/>
      </c>
      <c r="F53" s="43" t="str">
        <f>IF(+'Matriz Administación Riesgos'!AW121&lt;&gt;"",+'Matriz Administación Riesgos'!AW121,"")</f>
        <v/>
      </c>
      <c r="G53" s="43" t="str">
        <f>IF(+'Matriz Administación Riesgos'!AX121&lt;&gt;"",+'Matriz Administación Riesgos'!AX121,"")</f>
        <v/>
      </c>
      <c r="H53" s="43" t="str">
        <f>IF(+'Matriz Administación Riesgos'!AY121&lt;&gt;"",+'Matriz Administación Riesgos'!AY121,"")</f>
        <v/>
      </c>
      <c r="I53" s="43" t="str">
        <f t="shared" si="1"/>
        <v/>
      </c>
    </row>
    <row r="54" spans="1:27" x14ac:dyDescent="0.2">
      <c r="A54" s="41" t="b">
        <f>IF(+'Matriz Administación Riesgos'!$A$130&lt;&gt;"",+'Matriz Administación Riesgos'!$A$130,"")</f>
        <v>0</v>
      </c>
      <c r="B54" s="42" t="str">
        <f>IF(+'Matriz Administación Riesgos'!$D$130&lt;&gt;"",+'Matriz Administación Riesgos'!$D$130,"")</f>
        <v/>
      </c>
      <c r="C54" s="43" t="str">
        <f>IF(+'Matriz Administación Riesgos'!$E$130&lt;&gt;"",+'Matriz Administación Riesgos'!$E$130,"")</f>
        <v/>
      </c>
      <c r="D54" s="43" t="str">
        <f>IF(+'Matriz Administación Riesgos'!$F$130&lt;&gt;"",+'Matriz Administación Riesgos'!$F$130,"")</f>
        <v/>
      </c>
      <c r="E54" s="43" t="str">
        <f>IF(+'Matriz Administación Riesgos'!AV130&lt;&gt;"",+'Matriz Administación Riesgos'!AV130,"")</f>
        <v/>
      </c>
      <c r="F54" s="43" t="str">
        <f>IF(+'Matriz Administación Riesgos'!AW130&lt;&gt;"",+'Matriz Administación Riesgos'!AW130,"")</f>
        <v/>
      </c>
      <c r="G54" s="43" t="str">
        <f>IF(+'Matriz Administación Riesgos'!AX130&lt;&gt;"",+'Matriz Administación Riesgos'!AX130,"")</f>
        <v/>
      </c>
      <c r="H54" s="43" t="str">
        <f>IF(+'Matriz Administación Riesgos'!AY130&lt;&gt;"",+'Matriz Administación Riesgos'!AY130,"")</f>
        <v/>
      </c>
      <c r="I54" s="43" t="str">
        <f t="shared" si="1"/>
        <v/>
      </c>
    </row>
    <row r="55" spans="1:27" x14ac:dyDescent="0.2">
      <c r="A55" s="41" t="b">
        <f>IF(+'Matriz Administación Riesgos'!$A$139&lt;&gt;"",+'Matriz Administación Riesgos'!$A$139,"")</f>
        <v>0</v>
      </c>
      <c r="B55" s="42" t="str">
        <f>IF(+'Matriz Administación Riesgos'!$D$139&lt;&gt;"",+'Matriz Administación Riesgos'!$D$139,"")</f>
        <v/>
      </c>
      <c r="C55" s="43" t="str">
        <f>IF(+'Matriz Administación Riesgos'!$E$139&lt;&gt;"",+'Matriz Administación Riesgos'!$E$139,"")</f>
        <v/>
      </c>
      <c r="D55" s="43" t="str">
        <f>IF(+'Matriz Administación Riesgos'!$F$139&lt;&gt;"",+'Matriz Administación Riesgos'!$F$139,"")</f>
        <v/>
      </c>
      <c r="E55" s="43" t="str">
        <f>IF(+'Matriz Administación Riesgos'!AV139&lt;&gt;"",+'Matriz Administación Riesgos'!AV139,"")</f>
        <v/>
      </c>
      <c r="F55" s="43" t="str">
        <f>IF(+'Matriz Administación Riesgos'!AW139&lt;&gt;"",+'Matriz Administación Riesgos'!AW139,"")</f>
        <v/>
      </c>
      <c r="G55" s="43" t="str">
        <f>IF(+'Matriz Administación Riesgos'!AX139&lt;&gt;"",+'Matriz Administación Riesgos'!AX139,"")</f>
        <v/>
      </c>
      <c r="H55" s="43" t="str">
        <f>IF(+'Matriz Administación Riesgos'!AY139&lt;&gt;"",+'Matriz Administación Riesgos'!AY139,"")</f>
        <v/>
      </c>
      <c r="I55" s="43" t="str">
        <f t="shared" si="1"/>
        <v/>
      </c>
    </row>
    <row r="56" spans="1:27" x14ac:dyDescent="0.2">
      <c r="A56" s="41" t="b">
        <f>IF(+'Matriz Administación Riesgos'!$A$148&lt;&gt;"",+'Matriz Administación Riesgos'!$A$148,"")</f>
        <v>0</v>
      </c>
      <c r="B56" s="42" t="str">
        <f>IF(+'Matriz Administación Riesgos'!$D$148&lt;&gt;"",+'Matriz Administación Riesgos'!$D$148,"")</f>
        <v/>
      </c>
      <c r="C56" s="43" t="str">
        <f>IF(+'Matriz Administación Riesgos'!$E$148&lt;&gt;"",+'Matriz Administación Riesgos'!$E$148,"")</f>
        <v/>
      </c>
      <c r="D56" s="43" t="str">
        <f>IF(+'Matriz Administación Riesgos'!$F$148&lt;&gt;"",+'Matriz Administación Riesgos'!$F$148,"")</f>
        <v/>
      </c>
      <c r="E56" s="43" t="str">
        <f>IF(+'Matriz Administación Riesgos'!AV148&lt;&gt;"",+'Matriz Administación Riesgos'!AV148,"")</f>
        <v/>
      </c>
      <c r="F56" s="43" t="str">
        <f>IF(+'Matriz Administación Riesgos'!AW148&lt;&gt;"",+'Matriz Administación Riesgos'!AW148,"")</f>
        <v/>
      </c>
      <c r="G56" s="43" t="str">
        <f>IF(+'Matriz Administación Riesgos'!AX148&lt;&gt;"",+'Matriz Administación Riesgos'!AX148,"")</f>
        <v/>
      </c>
      <c r="H56" s="43" t="str">
        <f>IF(+'Matriz Administación Riesgos'!AY148&lt;&gt;"",+'Matriz Administación Riesgos'!AY148,"")</f>
        <v/>
      </c>
      <c r="I56" s="43" t="str">
        <f t="shared" si="1"/>
        <v/>
      </c>
    </row>
    <row r="57" spans="1:27" x14ac:dyDescent="0.2">
      <c r="A57" s="41" t="b">
        <f>IF(+'Matriz Administación Riesgos'!$A$157&lt;&gt;"",+'Matriz Administación Riesgos'!$A$157,"")</f>
        <v>0</v>
      </c>
      <c r="B57" s="42" t="str">
        <f>IF(+'Matriz Administación Riesgos'!$D$157&lt;&gt;"",+'Matriz Administación Riesgos'!$D$157,"")</f>
        <v/>
      </c>
      <c r="C57" s="43" t="str">
        <f>IF(+'Matriz Administación Riesgos'!$E$157&lt;&gt;"",+'Matriz Administación Riesgos'!$E$157,"")</f>
        <v/>
      </c>
      <c r="D57" s="43" t="str">
        <f>IF(+'Matriz Administación Riesgos'!$F$157&lt;&gt;"",+'Matriz Administación Riesgos'!$F$157,"")</f>
        <v/>
      </c>
      <c r="E57" s="43" t="str">
        <f>IF(+'Matriz Administación Riesgos'!AV157&lt;&gt;"",+'Matriz Administación Riesgos'!AV157,"")</f>
        <v/>
      </c>
      <c r="F57" s="43" t="str">
        <f>IF(+'Matriz Administación Riesgos'!AW157&lt;&gt;"",+'Matriz Administación Riesgos'!AW157,"")</f>
        <v/>
      </c>
      <c r="G57" s="43" t="str">
        <f>IF(+'Matriz Administación Riesgos'!AX157&lt;&gt;"",+'Matriz Administación Riesgos'!AX157,"")</f>
        <v/>
      </c>
      <c r="H57" s="43" t="str">
        <f>IF(+'Matriz Administación Riesgos'!AY157&lt;&gt;"",+'Matriz Administación Riesgos'!AY157,"")</f>
        <v/>
      </c>
      <c r="I57" s="43" t="str">
        <f t="shared" si="1"/>
        <v/>
      </c>
    </row>
    <row r="58" spans="1:27" x14ac:dyDescent="0.2">
      <c r="A58" s="41" t="b">
        <f>IF(+'Matriz Administación Riesgos'!$A$166&lt;&gt;"",+'Matriz Administación Riesgos'!$A$166,"")</f>
        <v>0</v>
      </c>
      <c r="B58" s="42" t="str">
        <f>IF(+'Matriz Administación Riesgos'!$D$166&lt;&gt;"",+'Matriz Administación Riesgos'!$D$166,"")</f>
        <v/>
      </c>
      <c r="C58" s="43" t="str">
        <f>IF(+'Matriz Administación Riesgos'!$E$166&lt;&gt;"",+'Matriz Administación Riesgos'!$E$166,"")</f>
        <v/>
      </c>
      <c r="D58" s="43" t="str">
        <f>IF(+'Matriz Administación Riesgos'!$F$166&lt;&gt;"",+'Matriz Administación Riesgos'!$F$166,"")</f>
        <v/>
      </c>
      <c r="E58" s="43" t="str">
        <f>IF(+'Matriz Administación Riesgos'!AV166&lt;&gt;"",+'Matriz Administación Riesgos'!AV166,"")</f>
        <v/>
      </c>
      <c r="F58" s="43" t="str">
        <f>IF(+'Matriz Administación Riesgos'!AW166&lt;&gt;"",+'Matriz Administación Riesgos'!AW166,"")</f>
        <v/>
      </c>
      <c r="G58" s="43" t="str">
        <f>IF(+'Matriz Administación Riesgos'!AX166&lt;&gt;"",+'Matriz Administación Riesgos'!AX166,"")</f>
        <v/>
      </c>
      <c r="H58" s="43" t="str">
        <f>IF(+'Matriz Administación Riesgos'!AY166&lt;&gt;"",+'Matriz Administación Riesgos'!AY166,"")</f>
        <v/>
      </c>
      <c r="I58" s="43" t="str">
        <f t="shared" si="1"/>
        <v/>
      </c>
    </row>
    <row r="59" spans="1:27" x14ac:dyDescent="0.2">
      <c r="A59" s="41" t="b">
        <f>IF(+'Matriz Administación Riesgos'!$A$175&lt;&gt;"",+'Matriz Administación Riesgos'!$A$175,"")</f>
        <v>0</v>
      </c>
      <c r="B59" s="42" t="str">
        <f>IF(+'Matriz Administación Riesgos'!$D$175&lt;&gt;"",+'Matriz Administación Riesgos'!$D$175,"")</f>
        <v/>
      </c>
      <c r="C59" s="43" t="str">
        <f>IF(+'Matriz Administación Riesgos'!$E$175&lt;&gt;"",+'Matriz Administación Riesgos'!$E$175,"")</f>
        <v/>
      </c>
      <c r="D59" s="43" t="str">
        <f>IF(+'Matriz Administación Riesgos'!$F$175&lt;&gt;"",+'Matriz Administación Riesgos'!$F$175,"")</f>
        <v/>
      </c>
      <c r="E59" s="43" t="str">
        <f>IF(+'Matriz Administación Riesgos'!AV175&lt;&gt;"",+'Matriz Administación Riesgos'!AV175,"")</f>
        <v/>
      </c>
      <c r="F59" s="43" t="str">
        <f>IF(+'Matriz Administación Riesgos'!AW175&lt;&gt;"",+'Matriz Administación Riesgos'!AW175,"")</f>
        <v/>
      </c>
      <c r="G59" s="43" t="str">
        <f>IF(+'Matriz Administación Riesgos'!AX175&lt;&gt;"",+'Matriz Administación Riesgos'!AX175,"")</f>
        <v/>
      </c>
      <c r="H59" s="43" t="str">
        <f>IF(+'Matriz Administación Riesgos'!AY175&lt;&gt;"",+'Matriz Administación Riesgos'!AY175,"")</f>
        <v/>
      </c>
      <c r="I59" s="43" t="str">
        <f t="shared" si="1"/>
        <v/>
      </c>
    </row>
    <row r="60" spans="1:27" x14ac:dyDescent="0.2">
      <c r="A60" s="41" t="b">
        <f>IF(+'Matriz Administación Riesgos'!$A$184&lt;&gt;"",+'Matriz Administación Riesgos'!$A$184,"")</f>
        <v>0</v>
      </c>
      <c r="B60" s="42" t="str">
        <f>IF(+'Matriz Administación Riesgos'!$D$184&lt;&gt;"",+'Matriz Administación Riesgos'!$D$184,"")</f>
        <v/>
      </c>
      <c r="C60" s="43" t="str">
        <f>IF(+'Matriz Administación Riesgos'!$E$184&lt;&gt;"",+'Matriz Administación Riesgos'!$E$184,"")</f>
        <v/>
      </c>
      <c r="D60" s="43" t="str">
        <f>IF(+'Matriz Administación Riesgos'!$F$184&lt;&gt;"",+'Matriz Administación Riesgos'!$F$184,"")</f>
        <v/>
      </c>
      <c r="E60" s="43" t="str">
        <f>IF(+'Matriz Administación Riesgos'!AV184&lt;&gt;"",+'Matriz Administación Riesgos'!AV184,"")</f>
        <v/>
      </c>
      <c r="F60" s="43" t="str">
        <f>IF(+'Matriz Administación Riesgos'!AW184&lt;&gt;"",+'Matriz Administación Riesgos'!AW184,"")</f>
        <v/>
      </c>
      <c r="G60" s="43" t="str">
        <f>IF(+'Matriz Administación Riesgos'!AX184&lt;&gt;"",+'Matriz Administación Riesgos'!AX184,"")</f>
        <v/>
      </c>
      <c r="H60" s="43" t="str">
        <f>IF(+'Matriz Administación Riesgos'!AY184&lt;&gt;"",+'Matriz Administación Riesgos'!AY184,"")</f>
        <v/>
      </c>
      <c r="I60" s="43" t="str">
        <f t="shared" si="1"/>
        <v/>
      </c>
    </row>
    <row r="61" spans="1:27" ht="12" thickBot="1" x14ac:dyDescent="0.25"/>
    <row r="62" spans="1:27" ht="30" customHeight="1" thickBot="1" x14ac:dyDescent="0.25">
      <c r="A62" s="353" t="s">
        <v>276</v>
      </c>
      <c r="B62" s="354"/>
      <c r="C62" s="354"/>
      <c r="D62" s="354"/>
      <c r="E62" s="354"/>
      <c r="F62" s="354"/>
      <c r="G62" s="354"/>
      <c r="H62" s="354"/>
      <c r="I62" s="354"/>
      <c r="J62" s="354"/>
      <c r="K62" s="354"/>
      <c r="L62" s="354"/>
      <c r="M62" s="354"/>
      <c r="N62" s="354"/>
      <c r="O62" s="354"/>
      <c r="P62" s="354"/>
      <c r="Q62" s="354"/>
      <c r="R62" s="354"/>
      <c r="S62" s="354"/>
      <c r="T62" s="354"/>
      <c r="U62" s="354"/>
      <c r="V62" s="354"/>
      <c r="W62" s="354"/>
      <c r="X62" s="354"/>
      <c r="Y62" s="354"/>
      <c r="Z62" s="354"/>
      <c r="AA62" s="355"/>
    </row>
    <row r="63" spans="1:27" ht="12" thickBot="1" x14ac:dyDescent="0.25"/>
    <row r="64" spans="1:27" x14ac:dyDescent="0.2">
      <c r="A64" s="338" t="s">
        <v>255</v>
      </c>
      <c r="B64" s="339"/>
      <c r="C64" s="339"/>
      <c r="D64" s="340"/>
      <c r="E64" s="335" t="s">
        <v>251</v>
      </c>
      <c r="F64" s="336"/>
      <c r="G64" s="336"/>
      <c r="H64" s="336"/>
      <c r="I64" s="337"/>
    </row>
    <row r="65" spans="1:9" x14ac:dyDescent="0.2">
      <c r="A65" s="341" t="s">
        <v>25</v>
      </c>
      <c r="B65" s="343" t="s">
        <v>264</v>
      </c>
      <c r="C65" s="343" t="s">
        <v>26</v>
      </c>
      <c r="D65" s="345" t="s">
        <v>27</v>
      </c>
      <c r="E65" s="347" t="s">
        <v>43</v>
      </c>
      <c r="F65" s="348"/>
      <c r="G65" s="348" t="s">
        <v>33</v>
      </c>
      <c r="H65" s="348"/>
      <c r="I65" s="349" t="s">
        <v>11</v>
      </c>
    </row>
    <row r="66" spans="1:9" x14ac:dyDescent="0.2">
      <c r="A66" s="341"/>
      <c r="B66" s="343"/>
      <c r="C66" s="343"/>
      <c r="D66" s="345"/>
      <c r="E66" s="347" t="s">
        <v>44</v>
      </c>
      <c r="F66" s="348" t="s">
        <v>32</v>
      </c>
      <c r="G66" s="348" t="s">
        <v>20</v>
      </c>
      <c r="H66" s="348" t="s">
        <v>32</v>
      </c>
      <c r="I66" s="349"/>
    </row>
    <row r="67" spans="1:9" x14ac:dyDescent="0.2">
      <c r="A67" s="342"/>
      <c r="B67" s="344"/>
      <c r="C67" s="344"/>
      <c r="D67" s="346"/>
      <c r="E67" s="351"/>
      <c r="F67" s="352"/>
      <c r="G67" s="352"/>
      <c r="H67" s="352"/>
      <c r="I67" s="350"/>
    </row>
    <row r="68" spans="1:9" x14ac:dyDescent="0.2">
      <c r="A68" s="41" t="str">
        <f>IF(+'Matriz Administación Riesgos'!$A$13&lt;&gt;"",+'Matriz Administación Riesgos'!$A$13,"")</f>
        <v>2022_1</v>
      </c>
      <c r="B68" s="42" t="str">
        <f>IF(+'Matriz Administación Riesgos'!$D$13&lt;&gt;"",+'Matriz Administación Riesgos'!$D$13,"")</f>
        <v>Cancelación del evento.</v>
      </c>
      <c r="C68" s="43" t="str">
        <f>IF(+'Matriz Administación Riesgos'!$E$13&lt;&gt;"",+'Matriz Administación Riesgos'!$E$13,"")</f>
        <v>Operativo</v>
      </c>
      <c r="D68" s="43" t="str">
        <f>IF(+'Matriz Administación Riesgos'!$F$13&lt;&gt;"",+'Matriz Administación Riesgos'!$F$13,"")</f>
        <v>Administrativo</v>
      </c>
      <c r="E68" s="43" t="str">
        <f>IF(+'Matriz Administación Riesgos'!BP13&lt;&gt;"",+'Matriz Administación Riesgos'!BP13,"")</f>
        <v/>
      </c>
      <c r="F68" s="43" t="str">
        <f>IF(+'Matriz Administación Riesgos'!BQ13&lt;&gt;"",+'Matriz Administación Riesgos'!BQ13,"")</f>
        <v/>
      </c>
      <c r="G68" s="43" t="str">
        <f>IF(+'Matriz Administación Riesgos'!BR13&lt;&gt;"",+'Matriz Administación Riesgos'!BR13,"")</f>
        <v/>
      </c>
      <c r="H68" s="43" t="str">
        <f>IF(+'Matriz Administación Riesgos'!BS13&lt;&gt;"",+'Matriz Administación Riesgos'!BS13,"")</f>
        <v/>
      </c>
      <c r="I68" s="43" t="str">
        <f>IF(AND(F68&lt;&gt;"",H68&lt;&gt;""),IF(AND(F68&gt;5, H68&gt;5),"De Atención Inmediata",IF(AND(F68&lt;6, F68&gt;0, H68&gt;5),"De Atención Periódica",IF(AND(F68&gt;5, H68&lt;6, H68&gt;0),"De Seguimiento",IF(AND(F68&lt;6, F68&gt;0, H68&lt;6, H68&gt;0),"Controlado")))),"")</f>
        <v/>
      </c>
    </row>
    <row r="69" spans="1:9" x14ac:dyDescent="0.2">
      <c r="A69" s="41" t="b">
        <f>IF(+'Matriz Administación Riesgos'!$A$22&lt;&gt;"",+'Matriz Administación Riesgos'!$A$22,"")</f>
        <v>0</v>
      </c>
      <c r="B69" s="42" t="str">
        <f>IF(+'Matriz Administación Riesgos'!$D$22&lt;&gt;"",+'Matriz Administación Riesgos'!$D$22,"")</f>
        <v/>
      </c>
      <c r="C69" s="43" t="str">
        <f>IF(+'Matriz Administación Riesgos'!$E$22&lt;&gt;"",+'Matriz Administación Riesgos'!$E$22,"")</f>
        <v/>
      </c>
      <c r="D69" s="43" t="str">
        <f>IF(+'Matriz Administación Riesgos'!$F$22&lt;&gt;"",+'Matriz Administación Riesgos'!$F$22,"")</f>
        <v/>
      </c>
      <c r="E69" s="43" t="str">
        <f>IF(+'Matriz Administación Riesgos'!BP22&lt;&gt;"",+'Matriz Administación Riesgos'!BP22,"")</f>
        <v/>
      </c>
      <c r="F69" s="43" t="str">
        <f>IF(+'Matriz Administación Riesgos'!BQ22&lt;&gt;"",+'Matriz Administación Riesgos'!BQ22,"")</f>
        <v/>
      </c>
      <c r="G69" s="43" t="str">
        <f>IF(+'Matriz Administación Riesgos'!BR22&lt;&gt;"",+'Matriz Administación Riesgos'!BR22,"")</f>
        <v/>
      </c>
      <c r="H69" s="43" t="str">
        <f>IF(+'Matriz Administación Riesgos'!BS22&lt;&gt;"",+'Matriz Administación Riesgos'!BS22,"")</f>
        <v/>
      </c>
      <c r="I69" s="43" t="str">
        <f t="shared" ref="I69:I87" si="2">IF(AND(F69&lt;&gt;"",H69&lt;&gt;""),IF(AND(F69&gt;5, H69&gt;5),"De Atención Inmediata",IF(AND(F69&lt;6, F69&gt;0, H69&gt;5),"De Atención Periódica",IF(AND(F69&gt;5, H69&lt;6, H69&gt;0),"De Seguimiento",IF(AND(F69&lt;6, F69&gt;0, H69&lt;6, H69&gt;0),"Controlado")))),"")</f>
        <v/>
      </c>
    </row>
    <row r="70" spans="1:9" x14ac:dyDescent="0.2">
      <c r="A70" s="41" t="b">
        <f>IF(+'Matriz Administación Riesgos'!$A$31&lt;&gt;"",+'Matriz Administación Riesgos'!$A$31,"")</f>
        <v>0</v>
      </c>
      <c r="B70" s="42" t="str">
        <f>IF(+'Matriz Administación Riesgos'!$D$31&lt;&gt;"",+'Matriz Administación Riesgos'!$D$31,"")</f>
        <v/>
      </c>
      <c r="C70" s="43" t="str">
        <f>IF(+'Matriz Administación Riesgos'!$E$31&lt;&gt;"",+'Matriz Administación Riesgos'!$E$31,"")</f>
        <v/>
      </c>
      <c r="D70" s="43" t="str">
        <f>IF(+'Matriz Administación Riesgos'!$F$31&lt;&gt;"",+'Matriz Administación Riesgos'!$F$31,"")</f>
        <v/>
      </c>
      <c r="E70" s="43" t="str">
        <f>IF(+'Matriz Administación Riesgos'!BP31&lt;&gt;"",+'Matriz Administación Riesgos'!BP31,"")</f>
        <v/>
      </c>
      <c r="F70" s="43" t="str">
        <f>IF(+'Matriz Administación Riesgos'!BQ31&lt;&gt;"",+'Matriz Administación Riesgos'!BQ31,"")</f>
        <v/>
      </c>
      <c r="G70" s="43" t="str">
        <f>IF(+'Matriz Administación Riesgos'!BR31&lt;&gt;"",+'Matriz Administación Riesgos'!BR31,"")</f>
        <v/>
      </c>
      <c r="H70" s="43" t="str">
        <f>IF(+'Matriz Administación Riesgos'!BS31&lt;&gt;"",+'Matriz Administación Riesgos'!BS31,"")</f>
        <v/>
      </c>
      <c r="I70" s="43" t="str">
        <f t="shared" si="2"/>
        <v/>
      </c>
    </row>
    <row r="71" spans="1:9" x14ac:dyDescent="0.2">
      <c r="A71" s="41" t="b">
        <f>IF(+'Matriz Administación Riesgos'!$A$40&lt;&gt;"",+'Matriz Administación Riesgos'!$A$40,"")</f>
        <v>0</v>
      </c>
      <c r="B71" s="42" t="str">
        <f>IF(+'Matriz Administación Riesgos'!$D$40&lt;&gt;"",+'Matriz Administación Riesgos'!$D$40,"")</f>
        <v/>
      </c>
      <c r="C71" s="43" t="str">
        <f>IF(+'Matriz Administación Riesgos'!$E$40&lt;&gt;"",+'Matriz Administación Riesgos'!$E$40,"")</f>
        <v/>
      </c>
      <c r="D71" s="43" t="str">
        <f>IF(+'Matriz Administación Riesgos'!$F$40&lt;&gt;"",+'Matriz Administación Riesgos'!$F$40,"")</f>
        <v/>
      </c>
      <c r="E71" s="43" t="str">
        <f>IF(+'Matriz Administación Riesgos'!BP40&lt;&gt;"",+'Matriz Administación Riesgos'!BP40,"")</f>
        <v/>
      </c>
      <c r="F71" s="43" t="str">
        <f>IF(+'Matriz Administación Riesgos'!BQ40&lt;&gt;"",+'Matriz Administación Riesgos'!BQ40,"")</f>
        <v/>
      </c>
      <c r="G71" s="43" t="str">
        <f>IF(+'Matriz Administación Riesgos'!BR40&lt;&gt;"",+'Matriz Administación Riesgos'!BR40,"")</f>
        <v/>
      </c>
      <c r="H71" s="43" t="str">
        <f>IF(+'Matriz Administación Riesgos'!BS40&lt;&gt;"",+'Matriz Administación Riesgos'!BS40,"")</f>
        <v/>
      </c>
      <c r="I71" s="43" t="str">
        <f t="shared" si="2"/>
        <v/>
      </c>
    </row>
    <row r="72" spans="1:9" x14ac:dyDescent="0.2">
      <c r="A72" s="41" t="b">
        <f>IF(+'Matriz Administación Riesgos'!$A$49&lt;&gt;"",+'Matriz Administación Riesgos'!$A$49,"")</f>
        <v>0</v>
      </c>
      <c r="B72" s="42" t="str">
        <f>IF(+'Matriz Administación Riesgos'!$D$49&lt;&gt;"",+'Matriz Administación Riesgos'!$D$49,"")</f>
        <v/>
      </c>
      <c r="C72" s="43" t="str">
        <f>IF(+'Matriz Administación Riesgos'!$E$49&lt;&gt;"",+'Matriz Administación Riesgos'!$E$49,"")</f>
        <v/>
      </c>
      <c r="D72" s="43" t="str">
        <f>IF(+'Matriz Administación Riesgos'!$F$49&lt;&gt;"",+'Matriz Administación Riesgos'!$F$49,"")</f>
        <v/>
      </c>
      <c r="E72" s="43" t="str">
        <f>IF(+'Matriz Administación Riesgos'!BP49&lt;&gt;"",+'Matriz Administación Riesgos'!BP49,"")</f>
        <v/>
      </c>
      <c r="F72" s="43" t="str">
        <f>IF(+'Matriz Administación Riesgos'!BQ49&lt;&gt;"",+'Matriz Administación Riesgos'!BQ49,"")</f>
        <v/>
      </c>
      <c r="G72" s="43" t="str">
        <f>IF(+'Matriz Administación Riesgos'!BR49&lt;&gt;"",+'Matriz Administación Riesgos'!BR49,"")</f>
        <v/>
      </c>
      <c r="H72" s="43" t="str">
        <f>IF(+'Matriz Administación Riesgos'!BS49&lt;&gt;"",+'Matriz Administación Riesgos'!BS49,"")</f>
        <v/>
      </c>
      <c r="I72" s="43" t="str">
        <f t="shared" si="2"/>
        <v/>
      </c>
    </row>
    <row r="73" spans="1:9" x14ac:dyDescent="0.2">
      <c r="A73" s="41" t="b">
        <f>IF(+'Matriz Administación Riesgos'!$A$58&lt;&gt;"",+'Matriz Administación Riesgos'!$A$58,"")</f>
        <v>0</v>
      </c>
      <c r="B73" s="42" t="str">
        <f>IF(+'Matriz Administación Riesgos'!$D$58&lt;&gt;"",+'Matriz Administación Riesgos'!$D$58,"")</f>
        <v/>
      </c>
      <c r="C73" s="43" t="str">
        <f>IF(+'Matriz Administación Riesgos'!$E$58&lt;&gt;"",+'Matriz Administación Riesgos'!$E$58,"")</f>
        <v/>
      </c>
      <c r="D73" s="43" t="str">
        <f>IF(+'Matriz Administación Riesgos'!$F$58&lt;&gt;"",+'Matriz Administación Riesgos'!$F$58,"")</f>
        <v/>
      </c>
      <c r="E73" s="43" t="str">
        <f>IF(+'Matriz Administación Riesgos'!BP58&lt;&gt;"",+'Matriz Administación Riesgos'!BP58,"")</f>
        <v/>
      </c>
      <c r="F73" s="43" t="str">
        <f>IF(+'Matriz Administación Riesgos'!BQ58&lt;&gt;"",+'Matriz Administación Riesgos'!BQ58,"")</f>
        <v/>
      </c>
      <c r="G73" s="43" t="str">
        <f>IF(+'Matriz Administación Riesgos'!BR58&lt;&gt;"",+'Matriz Administación Riesgos'!BR58,"")</f>
        <v/>
      </c>
      <c r="H73" s="43" t="str">
        <f>IF(+'Matriz Administación Riesgos'!BS58&lt;&gt;"",+'Matriz Administación Riesgos'!BS58,"")</f>
        <v/>
      </c>
      <c r="I73" s="43" t="str">
        <f t="shared" si="2"/>
        <v/>
      </c>
    </row>
    <row r="74" spans="1:9" x14ac:dyDescent="0.2">
      <c r="A74" s="41" t="b">
        <f>IF(+'Matriz Administación Riesgos'!$A$67&lt;&gt;"",+'Matriz Administación Riesgos'!$A$67,"")</f>
        <v>0</v>
      </c>
      <c r="B74" s="42" t="str">
        <f>IF(+'Matriz Administación Riesgos'!$D$67&lt;&gt;"",+'Matriz Administación Riesgos'!$D$67,"")</f>
        <v/>
      </c>
      <c r="C74" s="43" t="str">
        <f>IF(+'Matriz Administación Riesgos'!$E$67&lt;&gt;"",+'Matriz Administación Riesgos'!$E$67,"")</f>
        <v/>
      </c>
      <c r="D74" s="43" t="str">
        <f>IF(+'Matriz Administación Riesgos'!$F$67&lt;&gt;"",+'Matriz Administación Riesgos'!$F$67,"")</f>
        <v/>
      </c>
      <c r="E74" s="43" t="str">
        <f>IF(+'Matriz Administación Riesgos'!BP67&lt;&gt;"",+'Matriz Administación Riesgos'!BP67,"")</f>
        <v/>
      </c>
      <c r="F74" s="43" t="str">
        <f>IF(+'Matriz Administación Riesgos'!BQ67&lt;&gt;"",+'Matriz Administación Riesgos'!BQ67,"")</f>
        <v/>
      </c>
      <c r="G74" s="43" t="str">
        <f>IF(+'Matriz Administación Riesgos'!BR67&lt;&gt;"",+'Matriz Administación Riesgos'!BR67,"")</f>
        <v/>
      </c>
      <c r="H74" s="43" t="str">
        <f>IF(+'Matriz Administación Riesgos'!BS67&lt;&gt;"",+'Matriz Administación Riesgos'!BS67,"")</f>
        <v/>
      </c>
      <c r="I74" s="43" t="str">
        <f t="shared" si="2"/>
        <v/>
      </c>
    </row>
    <row r="75" spans="1:9" x14ac:dyDescent="0.2">
      <c r="A75" s="41" t="b">
        <f>IF(+'Matriz Administación Riesgos'!$A$76&lt;&gt;"",+'Matriz Administación Riesgos'!$A$76,"")</f>
        <v>0</v>
      </c>
      <c r="B75" s="42" t="str">
        <f>IF(+'Matriz Administación Riesgos'!$D$76&lt;&gt;"",+'Matriz Administación Riesgos'!$D$76,"")</f>
        <v/>
      </c>
      <c r="C75" s="43" t="str">
        <f>IF(+'Matriz Administación Riesgos'!$E$76&lt;&gt;"",+'Matriz Administación Riesgos'!$E$76,"")</f>
        <v/>
      </c>
      <c r="D75" s="43" t="str">
        <f>IF(+'Matriz Administación Riesgos'!$F$76&lt;&gt;"",+'Matriz Administación Riesgos'!$F$76,"")</f>
        <v/>
      </c>
      <c r="E75" s="43" t="str">
        <f>IF(+'Matriz Administación Riesgos'!BP76&lt;&gt;"",+'Matriz Administación Riesgos'!BP76,"")</f>
        <v/>
      </c>
      <c r="F75" s="43" t="str">
        <f>IF(+'Matriz Administación Riesgos'!BQ76&lt;&gt;"",+'Matriz Administación Riesgos'!BQ76,"")</f>
        <v/>
      </c>
      <c r="G75" s="43" t="str">
        <f>IF(+'Matriz Administación Riesgos'!BR76&lt;&gt;"",+'Matriz Administación Riesgos'!BR76,"")</f>
        <v/>
      </c>
      <c r="H75" s="43" t="str">
        <f>IF(+'Matriz Administación Riesgos'!BS76&lt;&gt;"",+'Matriz Administación Riesgos'!BS76,"")</f>
        <v/>
      </c>
      <c r="I75" s="43" t="str">
        <f t="shared" si="2"/>
        <v/>
      </c>
    </row>
    <row r="76" spans="1:9" x14ac:dyDescent="0.2">
      <c r="A76" s="41" t="b">
        <f>IF(+'Matriz Administación Riesgos'!$A$85&lt;&gt;"",+'Matriz Administación Riesgos'!$A$85,"")</f>
        <v>0</v>
      </c>
      <c r="B76" s="42" t="str">
        <f>IF(+'Matriz Administación Riesgos'!$D$85&lt;&gt;"",+'Matriz Administación Riesgos'!$D$85,"")</f>
        <v/>
      </c>
      <c r="C76" s="43" t="str">
        <f>IF(+'Matriz Administación Riesgos'!$E$85&lt;&gt;"",+'Matriz Administación Riesgos'!$E$85,"")</f>
        <v/>
      </c>
      <c r="D76" s="43" t="str">
        <f>IF(+'Matriz Administación Riesgos'!$F$85&lt;&gt;"",+'Matriz Administación Riesgos'!$F$85,"")</f>
        <v/>
      </c>
      <c r="E76" s="43" t="str">
        <f>IF(+'Matriz Administación Riesgos'!BP85&lt;&gt;"",+'Matriz Administación Riesgos'!BP85,"")</f>
        <v/>
      </c>
      <c r="F76" s="43" t="str">
        <f>IF(+'Matriz Administación Riesgos'!BQ85&lt;&gt;"",+'Matriz Administación Riesgos'!BQ85,"")</f>
        <v/>
      </c>
      <c r="G76" s="43" t="str">
        <f>IF(+'Matriz Administación Riesgos'!BR85&lt;&gt;"",+'Matriz Administación Riesgos'!BR85,"")</f>
        <v/>
      </c>
      <c r="H76" s="43" t="str">
        <f>IF(+'Matriz Administación Riesgos'!BS85&lt;&gt;"",+'Matriz Administación Riesgos'!BS85,"")</f>
        <v/>
      </c>
      <c r="I76" s="43" t="str">
        <f t="shared" si="2"/>
        <v/>
      </c>
    </row>
    <row r="77" spans="1:9" x14ac:dyDescent="0.2">
      <c r="A77" s="41" t="b">
        <f>IF(+'Matriz Administación Riesgos'!$A$94&lt;&gt;"",+'Matriz Administación Riesgos'!$A$94,"")</f>
        <v>0</v>
      </c>
      <c r="B77" s="42" t="str">
        <f>IF(+'Matriz Administación Riesgos'!$D$94&lt;&gt;"",+'Matriz Administación Riesgos'!$D$94,"")</f>
        <v/>
      </c>
      <c r="C77" s="43" t="str">
        <f>IF(+'Matriz Administación Riesgos'!$E$94&lt;&gt;"",+'Matriz Administación Riesgos'!$E$94,"")</f>
        <v/>
      </c>
      <c r="D77" s="43" t="str">
        <f>IF(+'Matriz Administación Riesgos'!$F$94&lt;&gt;"",+'Matriz Administación Riesgos'!$F$94,"")</f>
        <v/>
      </c>
      <c r="E77" s="43" t="str">
        <f>IF(+'Matriz Administación Riesgos'!BP94&lt;&gt;"",+'Matriz Administación Riesgos'!BP94,"")</f>
        <v/>
      </c>
      <c r="F77" s="43" t="str">
        <f>IF(+'Matriz Administación Riesgos'!BQ94&lt;&gt;"",+'Matriz Administación Riesgos'!BQ94,"")</f>
        <v/>
      </c>
      <c r="G77" s="43" t="str">
        <f>IF(+'Matriz Administación Riesgos'!BR94&lt;&gt;"",+'Matriz Administación Riesgos'!BR94,"")</f>
        <v/>
      </c>
      <c r="H77" s="43" t="str">
        <f>IF(+'Matriz Administación Riesgos'!BS94&lt;&gt;"",+'Matriz Administación Riesgos'!BS94,"")</f>
        <v/>
      </c>
      <c r="I77" s="43" t="str">
        <f t="shared" si="2"/>
        <v/>
      </c>
    </row>
    <row r="78" spans="1:9" x14ac:dyDescent="0.2">
      <c r="A78" s="41" t="b">
        <f>IF(+'Matriz Administación Riesgos'!$A$103&lt;&gt;"",+'Matriz Administación Riesgos'!$A$103,"")</f>
        <v>0</v>
      </c>
      <c r="B78" s="42" t="str">
        <f>IF(+'Matriz Administación Riesgos'!$D$103&lt;&gt;"",+'Matriz Administación Riesgos'!$D$103,"")</f>
        <v/>
      </c>
      <c r="C78" s="43" t="str">
        <f>IF(+'Matriz Administación Riesgos'!$E$103&lt;&gt;"",+'Matriz Administación Riesgos'!$E$103,"")</f>
        <v/>
      </c>
      <c r="D78" s="43" t="str">
        <f>IF(+'Matriz Administación Riesgos'!$F$103&lt;&gt;"",+'Matriz Administación Riesgos'!$F$103,"")</f>
        <v/>
      </c>
      <c r="E78" s="43" t="str">
        <f>IF(+'Matriz Administación Riesgos'!BP103&lt;&gt;"",+'Matriz Administación Riesgos'!BP103,"")</f>
        <v/>
      </c>
      <c r="F78" s="43" t="str">
        <f>IF(+'Matriz Administación Riesgos'!BQ103&lt;&gt;"",+'Matriz Administación Riesgos'!BQ103,"")</f>
        <v/>
      </c>
      <c r="G78" s="43" t="str">
        <f>IF(+'Matriz Administación Riesgos'!BR103&lt;&gt;"",+'Matriz Administación Riesgos'!BR103,"")</f>
        <v/>
      </c>
      <c r="H78" s="43" t="str">
        <f>IF(+'Matriz Administación Riesgos'!BS103&lt;&gt;"",+'Matriz Administación Riesgos'!BS103,"")</f>
        <v/>
      </c>
      <c r="I78" s="43" t="str">
        <f t="shared" si="2"/>
        <v/>
      </c>
    </row>
    <row r="79" spans="1:9" x14ac:dyDescent="0.2">
      <c r="A79" s="41" t="b">
        <f>IF(+'Matriz Administación Riesgos'!$A$112&lt;&gt;"",+'Matriz Administación Riesgos'!$A$112,"")</f>
        <v>0</v>
      </c>
      <c r="B79" s="42" t="str">
        <f>IF(+'Matriz Administación Riesgos'!$D$112&lt;&gt;"",+'Matriz Administación Riesgos'!$D$112,"")</f>
        <v/>
      </c>
      <c r="C79" s="43" t="str">
        <f>IF(+'Matriz Administación Riesgos'!$E$112&lt;&gt;"",+'Matriz Administación Riesgos'!$E$112,"")</f>
        <v/>
      </c>
      <c r="D79" s="43" t="str">
        <f>IF(+'Matriz Administación Riesgos'!$F$112&lt;&gt;"",+'Matriz Administación Riesgos'!$F$112,"")</f>
        <v/>
      </c>
      <c r="E79" s="43" t="str">
        <f>IF(+'Matriz Administación Riesgos'!BP112&lt;&gt;"",+'Matriz Administación Riesgos'!BP112,"")</f>
        <v/>
      </c>
      <c r="F79" s="43" t="str">
        <f>IF(+'Matriz Administación Riesgos'!BQ112&lt;&gt;"",+'Matriz Administación Riesgos'!BQ112,"")</f>
        <v/>
      </c>
      <c r="G79" s="43" t="str">
        <f>IF(+'Matriz Administación Riesgos'!BR112&lt;&gt;"",+'Matriz Administación Riesgos'!BR112,"")</f>
        <v/>
      </c>
      <c r="H79" s="43" t="str">
        <f>IF(+'Matriz Administación Riesgos'!BS112&lt;&gt;"",+'Matriz Administación Riesgos'!BS112,"")</f>
        <v/>
      </c>
      <c r="I79" s="43" t="str">
        <f t="shared" si="2"/>
        <v/>
      </c>
    </row>
    <row r="80" spans="1:9" x14ac:dyDescent="0.2">
      <c r="A80" s="41" t="b">
        <f>IF(+'Matriz Administación Riesgos'!$A$121&lt;&gt;"",+'Matriz Administación Riesgos'!$A$121,"")</f>
        <v>0</v>
      </c>
      <c r="B80" s="42" t="str">
        <f>IF(+'Matriz Administación Riesgos'!$D$121&lt;&gt;"",+'Matriz Administación Riesgos'!$D$121,"")</f>
        <v/>
      </c>
      <c r="C80" s="43" t="str">
        <f>IF(+'Matriz Administación Riesgos'!$E$121&lt;&gt;"",+'Matriz Administación Riesgos'!$E$121,"")</f>
        <v/>
      </c>
      <c r="D80" s="43" t="str">
        <f>IF(+'Matriz Administación Riesgos'!$F$121&lt;&gt;"",+'Matriz Administación Riesgos'!$F$121,"")</f>
        <v/>
      </c>
      <c r="E80" s="43" t="str">
        <f>IF(+'Matriz Administación Riesgos'!BP121&lt;&gt;"",+'Matriz Administación Riesgos'!BP121,"")</f>
        <v/>
      </c>
      <c r="F80" s="43" t="str">
        <f>IF(+'Matriz Administación Riesgos'!BQ121&lt;&gt;"",+'Matriz Administación Riesgos'!BQ121,"")</f>
        <v/>
      </c>
      <c r="G80" s="43" t="str">
        <f>IF(+'Matriz Administación Riesgos'!BR121&lt;&gt;"",+'Matriz Administación Riesgos'!BR121,"")</f>
        <v/>
      </c>
      <c r="H80" s="43" t="str">
        <f>IF(+'Matriz Administación Riesgos'!BS121&lt;&gt;"",+'Matriz Administación Riesgos'!BS121,"")</f>
        <v/>
      </c>
      <c r="I80" s="43" t="str">
        <f t="shared" si="2"/>
        <v/>
      </c>
    </row>
    <row r="81" spans="1:27" x14ac:dyDescent="0.2">
      <c r="A81" s="41" t="b">
        <f>IF(+'Matriz Administación Riesgos'!$A$130&lt;&gt;"",+'Matriz Administación Riesgos'!$A$130,"")</f>
        <v>0</v>
      </c>
      <c r="B81" s="42" t="str">
        <f>IF(+'Matriz Administación Riesgos'!$D$130&lt;&gt;"",+'Matriz Administación Riesgos'!$D$130,"")</f>
        <v/>
      </c>
      <c r="C81" s="43" t="str">
        <f>IF(+'Matriz Administación Riesgos'!$E$130&lt;&gt;"",+'Matriz Administación Riesgos'!$E$130,"")</f>
        <v/>
      </c>
      <c r="D81" s="43" t="str">
        <f>IF(+'Matriz Administación Riesgos'!$F$130&lt;&gt;"",+'Matriz Administación Riesgos'!$F$130,"")</f>
        <v/>
      </c>
      <c r="E81" s="43" t="str">
        <f>IF(+'Matriz Administación Riesgos'!BP130&lt;&gt;"",+'Matriz Administación Riesgos'!BP130,"")</f>
        <v/>
      </c>
      <c r="F81" s="43" t="str">
        <f>IF(+'Matriz Administación Riesgos'!BQ130&lt;&gt;"",+'Matriz Administación Riesgos'!BQ130,"")</f>
        <v/>
      </c>
      <c r="G81" s="43" t="str">
        <f>IF(+'Matriz Administación Riesgos'!BR130&lt;&gt;"",+'Matriz Administación Riesgos'!BR130,"")</f>
        <v/>
      </c>
      <c r="H81" s="43" t="str">
        <f>IF(+'Matriz Administación Riesgos'!BS130&lt;&gt;"",+'Matriz Administación Riesgos'!BS130,"")</f>
        <v/>
      </c>
      <c r="I81" s="43" t="str">
        <f t="shared" si="2"/>
        <v/>
      </c>
    </row>
    <row r="82" spans="1:27" x14ac:dyDescent="0.2">
      <c r="A82" s="41" t="b">
        <f>IF(+'Matriz Administación Riesgos'!$A$139&lt;&gt;"",+'Matriz Administación Riesgos'!$A$139,"")</f>
        <v>0</v>
      </c>
      <c r="B82" s="42" t="str">
        <f>IF(+'Matriz Administación Riesgos'!$D$139&lt;&gt;"",+'Matriz Administación Riesgos'!$D$139,"")</f>
        <v/>
      </c>
      <c r="C82" s="43" t="str">
        <f>IF(+'Matriz Administación Riesgos'!$E$139&lt;&gt;"",+'Matriz Administación Riesgos'!$E$139,"")</f>
        <v/>
      </c>
      <c r="D82" s="43" t="str">
        <f>IF(+'Matriz Administación Riesgos'!$F$139&lt;&gt;"",+'Matriz Administación Riesgos'!$F$139,"")</f>
        <v/>
      </c>
      <c r="E82" s="43" t="str">
        <f>IF(+'Matriz Administación Riesgos'!BP139&lt;&gt;"",+'Matriz Administación Riesgos'!BP139,"")</f>
        <v/>
      </c>
      <c r="F82" s="43" t="str">
        <f>IF(+'Matriz Administación Riesgos'!BQ139&lt;&gt;"",+'Matriz Administación Riesgos'!BQ139,"")</f>
        <v/>
      </c>
      <c r="G82" s="43" t="str">
        <f>IF(+'Matriz Administación Riesgos'!BR139&lt;&gt;"",+'Matriz Administación Riesgos'!BR139,"")</f>
        <v/>
      </c>
      <c r="H82" s="43" t="str">
        <f>IF(+'Matriz Administación Riesgos'!BS139&lt;&gt;"",+'Matriz Administación Riesgos'!BS139,"")</f>
        <v/>
      </c>
      <c r="I82" s="43" t="str">
        <f t="shared" si="2"/>
        <v/>
      </c>
    </row>
    <row r="83" spans="1:27" x14ac:dyDescent="0.2">
      <c r="A83" s="41" t="b">
        <f>IF(+'Matriz Administación Riesgos'!$A$148&lt;&gt;"",+'Matriz Administación Riesgos'!$A$148,"")</f>
        <v>0</v>
      </c>
      <c r="B83" s="42" t="str">
        <f>IF(+'Matriz Administación Riesgos'!$D$148&lt;&gt;"",+'Matriz Administación Riesgos'!$D$148,"")</f>
        <v/>
      </c>
      <c r="C83" s="43" t="str">
        <f>IF(+'Matriz Administación Riesgos'!$E$148&lt;&gt;"",+'Matriz Administación Riesgos'!$E$148,"")</f>
        <v/>
      </c>
      <c r="D83" s="43" t="str">
        <f>IF(+'Matriz Administación Riesgos'!$F$148&lt;&gt;"",+'Matriz Administación Riesgos'!$F$148,"")</f>
        <v/>
      </c>
      <c r="E83" s="43" t="str">
        <f>IF(+'Matriz Administación Riesgos'!BP148&lt;&gt;"",+'Matriz Administación Riesgos'!BP148,"")</f>
        <v/>
      </c>
      <c r="F83" s="43" t="str">
        <f>IF(+'Matriz Administación Riesgos'!BQ148&lt;&gt;"",+'Matriz Administación Riesgos'!BQ148,"")</f>
        <v/>
      </c>
      <c r="G83" s="43" t="str">
        <f>IF(+'Matriz Administación Riesgos'!BR148&lt;&gt;"",+'Matriz Administación Riesgos'!BR148,"")</f>
        <v/>
      </c>
      <c r="H83" s="43" t="str">
        <f>IF(+'Matriz Administación Riesgos'!BS148&lt;&gt;"",+'Matriz Administación Riesgos'!BS148,"")</f>
        <v/>
      </c>
      <c r="I83" s="43" t="str">
        <f t="shared" si="2"/>
        <v/>
      </c>
    </row>
    <row r="84" spans="1:27" x14ac:dyDescent="0.2">
      <c r="A84" s="41" t="b">
        <f>IF(+'Matriz Administación Riesgos'!$A$157&lt;&gt;"",+'Matriz Administación Riesgos'!$A$157,"")</f>
        <v>0</v>
      </c>
      <c r="B84" s="42" t="str">
        <f>IF(+'Matriz Administación Riesgos'!$D$157&lt;&gt;"",+'Matriz Administación Riesgos'!$D$157,"")</f>
        <v/>
      </c>
      <c r="C84" s="43" t="str">
        <f>IF(+'Matriz Administación Riesgos'!$E$157&lt;&gt;"",+'Matriz Administación Riesgos'!$E$157,"")</f>
        <v/>
      </c>
      <c r="D84" s="43" t="str">
        <f>IF(+'Matriz Administación Riesgos'!$F$157&lt;&gt;"",+'Matriz Administación Riesgos'!$F$157,"")</f>
        <v/>
      </c>
      <c r="E84" s="43" t="str">
        <f>IF(+'Matriz Administación Riesgos'!BP157&lt;&gt;"",+'Matriz Administación Riesgos'!BP157,"")</f>
        <v/>
      </c>
      <c r="F84" s="43" t="str">
        <f>IF(+'Matriz Administación Riesgos'!BQ157&lt;&gt;"",+'Matriz Administación Riesgos'!BQ157,"")</f>
        <v/>
      </c>
      <c r="G84" s="43" t="str">
        <f>IF(+'Matriz Administación Riesgos'!BR157&lt;&gt;"",+'Matriz Administación Riesgos'!BR157,"")</f>
        <v/>
      </c>
      <c r="H84" s="43" t="str">
        <f>IF(+'Matriz Administación Riesgos'!BS157&lt;&gt;"",+'Matriz Administación Riesgos'!BS157,"")</f>
        <v/>
      </c>
      <c r="I84" s="43" t="str">
        <f t="shared" si="2"/>
        <v/>
      </c>
    </row>
    <row r="85" spans="1:27" x14ac:dyDescent="0.2">
      <c r="A85" s="41" t="b">
        <f>IF(+'Matriz Administación Riesgos'!$A$166&lt;&gt;"",+'Matriz Administación Riesgos'!$A$166,"")</f>
        <v>0</v>
      </c>
      <c r="B85" s="42" t="str">
        <f>IF(+'Matriz Administación Riesgos'!$D$166&lt;&gt;"",+'Matriz Administación Riesgos'!$D$166,"")</f>
        <v/>
      </c>
      <c r="C85" s="43" t="str">
        <f>IF(+'Matriz Administación Riesgos'!$E$166&lt;&gt;"",+'Matriz Administación Riesgos'!$E$166,"")</f>
        <v/>
      </c>
      <c r="D85" s="43" t="str">
        <f>IF(+'Matriz Administación Riesgos'!$F$166&lt;&gt;"",+'Matriz Administación Riesgos'!$F$166,"")</f>
        <v/>
      </c>
      <c r="E85" s="43" t="str">
        <f>IF(+'Matriz Administación Riesgos'!BP166&lt;&gt;"",+'Matriz Administación Riesgos'!BP166,"")</f>
        <v/>
      </c>
      <c r="F85" s="43" t="str">
        <f>IF(+'Matriz Administación Riesgos'!BQ166&lt;&gt;"",+'Matriz Administación Riesgos'!BQ166,"")</f>
        <v/>
      </c>
      <c r="G85" s="43" t="str">
        <f>IF(+'Matriz Administación Riesgos'!BR166&lt;&gt;"",+'Matriz Administación Riesgos'!BR166,"")</f>
        <v/>
      </c>
      <c r="H85" s="43" t="str">
        <f>IF(+'Matriz Administación Riesgos'!BS166&lt;&gt;"",+'Matriz Administación Riesgos'!BS166,"")</f>
        <v/>
      </c>
      <c r="I85" s="43" t="str">
        <f t="shared" si="2"/>
        <v/>
      </c>
    </row>
    <row r="86" spans="1:27" x14ac:dyDescent="0.2">
      <c r="A86" s="41" t="b">
        <f>IF(+'Matriz Administación Riesgos'!$A$175&lt;&gt;"",+'Matriz Administación Riesgos'!$A$175,"")</f>
        <v>0</v>
      </c>
      <c r="B86" s="42" t="str">
        <f>IF(+'Matriz Administación Riesgos'!$D$175&lt;&gt;"",+'Matriz Administación Riesgos'!$D$175,"")</f>
        <v/>
      </c>
      <c r="C86" s="43" t="str">
        <f>IF(+'Matriz Administación Riesgos'!$E$175&lt;&gt;"",+'Matriz Administación Riesgos'!$E$175,"")</f>
        <v/>
      </c>
      <c r="D86" s="43" t="str">
        <f>IF(+'Matriz Administación Riesgos'!$F$175&lt;&gt;"",+'Matriz Administación Riesgos'!$F$175,"")</f>
        <v/>
      </c>
      <c r="E86" s="43" t="str">
        <f>IF(+'Matriz Administación Riesgos'!BP175&lt;&gt;"",+'Matriz Administación Riesgos'!BP175,"")</f>
        <v/>
      </c>
      <c r="F86" s="43" t="str">
        <f>IF(+'Matriz Administación Riesgos'!BQ175&lt;&gt;"",+'Matriz Administación Riesgos'!BQ175,"")</f>
        <v/>
      </c>
      <c r="G86" s="43" t="str">
        <f>IF(+'Matriz Administación Riesgos'!BR175&lt;&gt;"",+'Matriz Administación Riesgos'!BR175,"")</f>
        <v/>
      </c>
      <c r="H86" s="43" t="str">
        <f>IF(+'Matriz Administación Riesgos'!BS175&lt;&gt;"",+'Matriz Administación Riesgos'!BS175,"")</f>
        <v/>
      </c>
      <c r="I86" s="43" t="str">
        <f t="shared" si="2"/>
        <v/>
      </c>
    </row>
    <row r="87" spans="1:27" x14ac:dyDescent="0.2">
      <c r="A87" s="41" t="b">
        <f>IF(+'Matriz Administación Riesgos'!$A$184&lt;&gt;"",+'Matriz Administación Riesgos'!$A$184,"")</f>
        <v>0</v>
      </c>
      <c r="B87" s="42" t="str">
        <f>IF(+'Matriz Administación Riesgos'!$D$184&lt;&gt;"",+'Matriz Administación Riesgos'!$D$184,"")</f>
        <v/>
      </c>
      <c r="C87" s="43" t="str">
        <f>IF(+'Matriz Administación Riesgos'!$E$184&lt;&gt;"",+'Matriz Administación Riesgos'!$E$184,"")</f>
        <v/>
      </c>
      <c r="D87" s="43" t="str">
        <f>IF(+'Matriz Administación Riesgos'!$F$184&lt;&gt;"",+'Matriz Administación Riesgos'!$F$184,"")</f>
        <v/>
      </c>
      <c r="E87" s="43" t="str">
        <f>IF(+'Matriz Administación Riesgos'!BP184&lt;&gt;"",+'Matriz Administación Riesgos'!BP184,"")</f>
        <v/>
      </c>
      <c r="F87" s="43" t="str">
        <f>IF(+'Matriz Administación Riesgos'!BQ184&lt;&gt;"",+'Matriz Administación Riesgos'!BQ184,"")</f>
        <v/>
      </c>
      <c r="G87" s="43" t="str">
        <f>IF(+'Matriz Administación Riesgos'!BR184&lt;&gt;"",+'Matriz Administación Riesgos'!BR184,"")</f>
        <v/>
      </c>
      <c r="H87" s="43" t="str">
        <f>IF(+'Matriz Administación Riesgos'!BS184&lt;&gt;"",+'Matriz Administación Riesgos'!BS184,"")</f>
        <v/>
      </c>
      <c r="I87" s="43" t="str">
        <f t="shared" si="2"/>
        <v/>
      </c>
    </row>
    <row r="88" spans="1:27" ht="12" thickBot="1" x14ac:dyDescent="0.25"/>
    <row r="89" spans="1:27" ht="30" customHeight="1" thickBot="1" x14ac:dyDescent="0.25">
      <c r="A89" s="353" t="s">
        <v>277</v>
      </c>
      <c r="B89" s="354"/>
      <c r="C89" s="354"/>
      <c r="D89" s="354"/>
      <c r="E89" s="354"/>
      <c r="F89" s="354"/>
      <c r="G89" s="354"/>
      <c r="H89" s="354"/>
      <c r="I89" s="354"/>
      <c r="J89" s="354"/>
      <c r="K89" s="354"/>
      <c r="L89" s="354"/>
      <c r="M89" s="354"/>
      <c r="N89" s="354"/>
      <c r="O89" s="354"/>
      <c r="P89" s="354"/>
      <c r="Q89" s="354"/>
      <c r="R89" s="354"/>
      <c r="S89" s="354"/>
      <c r="T89" s="354"/>
      <c r="U89" s="354"/>
      <c r="V89" s="354"/>
      <c r="W89" s="354"/>
      <c r="X89" s="354"/>
      <c r="Y89" s="354"/>
      <c r="Z89" s="354"/>
      <c r="AA89" s="355"/>
    </row>
    <row r="90" spans="1:27" ht="11.25" customHeight="1" thickBot="1" x14ac:dyDescent="0.25"/>
    <row r="91" spans="1:27" x14ac:dyDescent="0.2">
      <c r="A91" s="338" t="s">
        <v>255</v>
      </c>
      <c r="B91" s="339"/>
      <c r="C91" s="339"/>
      <c r="D91" s="340"/>
      <c r="E91" s="335" t="s">
        <v>251</v>
      </c>
      <c r="F91" s="336"/>
      <c r="G91" s="336"/>
      <c r="H91" s="336"/>
      <c r="I91" s="337"/>
    </row>
    <row r="92" spans="1:27" x14ac:dyDescent="0.2">
      <c r="A92" s="341" t="s">
        <v>25</v>
      </c>
      <c r="B92" s="343" t="s">
        <v>264</v>
      </c>
      <c r="C92" s="343" t="s">
        <v>26</v>
      </c>
      <c r="D92" s="345" t="s">
        <v>27</v>
      </c>
      <c r="E92" s="347" t="s">
        <v>43</v>
      </c>
      <c r="F92" s="348"/>
      <c r="G92" s="348" t="s">
        <v>33</v>
      </c>
      <c r="H92" s="348"/>
      <c r="I92" s="349" t="s">
        <v>11</v>
      </c>
    </row>
    <row r="93" spans="1:27" x14ac:dyDescent="0.2">
      <c r="A93" s="341"/>
      <c r="B93" s="343"/>
      <c r="C93" s="343"/>
      <c r="D93" s="345"/>
      <c r="E93" s="347" t="s">
        <v>44</v>
      </c>
      <c r="F93" s="348" t="s">
        <v>32</v>
      </c>
      <c r="G93" s="348" t="s">
        <v>20</v>
      </c>
      <c r="H93" s="348" t="s">
        <v>32</v>
      </c>
      <c r="I93" s="349"/>
    </row>
    <row r="94" spans="1:27" x14ac:dyDescent="0.2">
      <c r="A94" s="342"/>
      <c r="B94" s="344"/>
      <c r="C94" s="344"/>
      <c r="D94" s="346"/>
      <c r="E94" s="351"/>
      <c r="F94" s="352"/>
      <c r="G94" s="352"/>
      <c r="H94" s="352"/>
      <c r="I94" s="350"/>
    </row>
    <row r="95" spans="1:27" x14ac:dyDescent="0.2">
      <c r="A95" s="41" t="str">
        <f>IF(+'Matriz Administación Riesgos'!$A$13&lt;&gt;"",+'Matriz Administación Riesgos'!$A$13,"")</f>
        <v>2022_1</v>
      </c>
      <c r="B95" s="42" t="str">
        <f>IF(+'Matriz Administación Riesgos'!$D$13&lt;&gt;"",+'Matriz Administación Riesgos'!$D$13,"")</f>
        <v>Cancelación del evento.</v>
      </c>
      <c r="C95" s="43" t="str">
        <f>IF(+'Matriz Administación Riesgos'!$E$13&lt;&gt;"",+'Matriz Administación Riesgos'!$E$13,"")</f>
        <v>Operativo</v>
      </c>
      <c r="D95" s="43" t="str">
        <f>IF(+'Matriz Administación Riesgos'!$F$13&lt;&gt;"",+'Matriz Administación Riesgos'!$F$13,"")</f>
        <v>Administrativo</v>
      </c>
      <c r="E95" s="43" t="str">
        <f>IF(+'Matriz Administación Riesgos'!CJ13&lt;&gt;"",+'Matriz Administación Riesgos'!CJ13,"")</f>
        <v/>
      </c>
      <c r="F95" s="43" t="str">
        <f>IF(+'Matriz Administación Riesgos'!CK13&lt;&gt;"",+'Matriz Administación Riesgos'!CK13,"")</f>
        <v/>
      </c>
      <c r="G95" s="43" t="str">
        <f>IF(+'Matriz Administación Riesgos'!CL13&lt;&gt;"",+'Matriz Administación Riesgos'!CL13,"")</f>
        <v/>
      </c>
      <c r="H95" s="43" t="str">
        <f>IF(+'Matriz Administación Riesgos'!CM13&lt;&gt;"",+'Matriz Administación Riesgos'!CM13,"")</f>
        <v/>
      </c>
      <c r="I95" s="43" t="str">
        <f>IF(AND(F95&lt;&gt;"",H95&lt;&gt;""),IF(AND(F95&gt;5, H95&gt;5),"De Atención Inmediata",IF(AND(F95&lt;6, F95&gt;0, H95&gt;5),"De Atención Periódica",IF(AND(F95&gt;5, H95&lt;6, H95&gt;0),"De Seguimiento",IF(AND(F95&lt;6, F95&gt;0, H95&lt;6, H95&gt;0),"Controlado")))),"")</f>
        <v/>
      </c>
    </row>
    <row r="96" spans="1:27" x14ac:dyDescent="0.2">
      <c r="A96" s="41" t="b">
        <f>IF(+'Matriz Administación Riesgos'!$A$22&lt;&gt;"",+'Matriz Administación Riesgos'!$A$22,"")</f>
        <v>0</v>
      </c>
      <c r="B96" s="42" t="str">
        <f>IF(+'Matriz Administación Riesgos'!$D$22&lt;&gt;"",+'Matriz Administación Riesgos'!$D$22,"")</f>
        <v/>
      </c>
      <c r="C96" s="43" t="str">
        <f>IF(+'Matriz Administación Riesgos'!$E$22&lt;&gt;"",+'Matriz Administación Riesgos'!$E$22,"")</f>
        <v/>
      </c>
      <c r="D96" s="43" t="str">
        <f>IF(+'Matriz Administación Riesgos'!$F$22&lt;&gt;"",+'Matriz Administación Riesgos'!$F$22,"")</f>
        <v/>
      </c>
      <c r="E96" s="43" t="str">
        <f>IF(+'Matriz Administación Riesgos'!CJ22&lt;&gt;"",+'Matriz Administación Riesgos'!CJ22,"")</f>
        <v/>
      </c>
      <c r="F96" s="43" t="str">
        <f>IF(+'Matriz Administación Riesgos'!CK22&lt;&gt;"",+'Matriz Administación Riesgos'!CK22,"")</f>
        <v/>
      </c>
      <c r="G96" s="43" t="str">
        <f>IF(+'Matriz Administación Riesgos'!CL22&lt;&gt;"",+'Matriz Administación Riesgos'!CL22,"")</f>
        <v/>
      </c>
      <c r="H96" s="43" t="str">
        <f>IF(+'Matriz Administación Riesgos'!CM22&lt;&gt;"",+'Matriz Administación Riesgos'!CM22,"")</f>
        <v/>
      </c>
      <c r="I96" s="43" t="str">
        <f t="shared" ref="I96:I114" si="3">IF(AND(F96&lt;&gt;"",H96&lt;&gt;""),IF(AND(F96&gt;5, H96&gt;5),"De Atención Inmediata",IF(AND(F96&lt;6, F96&gt;0, H96&gt;5),"De Atención Periódica",IF(AND(F96&gt;5, H96&lt;6, H96&gt;0),"De Seguimiento",IF(AND(F96&lt;6, F96&gt;0, H96&lt;6, H96&gt;0),"Controlado")))),"")</f>
        <v/>
      </c>
    </row>
    <row r="97" spans="1:9" x14ac:dyDescent="0.2">
      <c r="A97" s="41" t="b">
        <f>IF(+'Matriz Administación Riesgos'!$A$31&lt;&gt;"",+'Matriz Administación Riesgos'!$A$31,"")</f>
        <v>0</v>
      </c>
      <c r="B97" s="42" t="str">
        <f>IF(+'Matriz Administación Riesgos'!$D$31&lt;&gt;"",+'Matriz Administación Riesgos'!$D$31,"")</f>
        <v/>
      </c>
      <c r="C97" s="43" t="str">
        <f>IF(+'Matriz Administación Riesgos'!$E$31&lt;&gt;"",+'Matriz Administación Riesgos'!$E$31,"")</f>
        <v/>
      </c>
      <c r="D97" s="43" t="str">
        <f>IF(+'Matriz Administación Riesgos'!$F$31&lt;&gt;"",+'Matriz Administación Riesgos'!$F$31,"")</f>
        <v/>
      </c>
      <c r="E97" s="43" t="str">
        <f>IF(+'Matriz Administación Riesgos'!CJ31&lt;&gt;"",+'Matriz Administación Riesgos'!CJ31,"")</f>
        <v/>
      </c>
      <c r="F97" s="43" t="str">
        <f>IF(+'Matriz Administación Riesgos'!CK31&lt;&gt;"",+'Matriz Administación Riesgos'!CK31,"")</f>
        <v/>
      </c>
      <c r="G97" s="43" t="str">
        <f>IF(+'Matriz Administación Riesgos'!CL31&lt;&gt;"",+'Matriz Administación Riesgos'!CL31,"")</f>
        <v/>
      </c>
      <c r="H97" s="43" t="str">
        <f>IF(+'Matriz Administación Riesgos'!CM31&lt;&gt;"",+'Matriz Administación Riesgos'!CM31,"")</f>
        <v/>
      </c>
      <c r="I97" s="43" t="str">
        <f t="shared" si="3"/>
        <v/>
      </c>
    </row>
    <row r="98" spans="1:9" x14ac:dyDescent="0.2">
      <c r="A98" s="41" t="b">
        <f>IF(+'Matriz Administación Riesgos'!$A$40&lt;&gt;"",+'Matriz Administación Riesgos'!$A$40,"")</f>
        <v>0</v>
      </c>
      <c r="B98" s="42" t="str">
        <f>IF(+'Matriz Administación Riesgos'!$D$40&lt;&gt;"",+'Matriz Administación Riesgos'!$D$40,"")</f>
        <v/>
      </c>
      <c r="C98" s="43" t="str">
        <f>IF(+'Matriz Administación Riesgos'!$E$40&lt;&gt;"",+'Matriz Administación Riesgos'!$E$40,"")</f>
        <v/>
      </c>
      <c r="D98" s="43" t="str">
        <f>IF(+'Matriz Administación Riesgos'!$F$40&lt;&gt;"",+'Matriz Administación Riesgos'!$F$40,"")</f>
        <v/>
      </c>
      <c r="E98" s="43" t="str">
        <f>IF(+'Matriz Administación Riesgos'!CJ40&lt;&gt;"",+'Matriz Administación Riesgos'!CJ40,"")</f>
        <v/>
      </c>
      <c r="F98" s="43" t="str">
        <f>IF(+'Matriz Administación Riesgos'!CK40&lt;&gt;"",+'Matriz Administación Riesgos'!CK40,"")</f>
        <v/>
      </c>
      <c r="G98" s="43" t="str">
        <f>IF(+'Matriz Administación Riesgos'!CL40&lt;&gt;"",+'Matriz Administación Riesgos'!CL40,"")</f>
        <v/>
      </c>
      <c r="H98" s="43" t="str">
        <f>IF(+'Matriz Administación Riesgos'!CM40&lt;&gt;"",+'Matriz Administación Riesgos'!CM40,"")</f>
        <v/>
      </c>
      <c r="I98" s="43" t="str">
        <f t="shared" si="3"/>
        <v/>
      </c>
    </row>
    <row r="99" spans="1:9" x14ac:dyDescent="0.2">
      <c r="A99" s="41" t="b">
        <f>IF(+'Matriz Administación Riesgos'!$A$49&lt;&gt;"",+'Matriz Administación Riesgos'!$A$49,"")</f>
        <v>0</v>
      </c>
      <c r="B99" s="42" t="str">
        <f>IF(+'Matriz Administación Riesgos'!$D$49&lt;&gt;"",+'Matriz Administación Riesgos'!$D$49,"")</f>
        <v/>
      </c>
      <c r="C99" s="43" t="str">
        <f>IF(+'Matriz Administación Riesgos'!$E$49&lt;&gt;"",+'Matriz Administación Riesgos'!$E$49,"")</f>
        <v/>
      </c>
      <c r="D99" s="43" t="str">
        <f>IF(+'Matriz Administación Riesgos'!$F$49&lt;&gt;"",+'Matriz Administación Riesgos'!$F$49,"")</f>
        <v/>
      </c>
      <c r="E99" s="43" t="str">
        <f>IF(+'Matriz Administación Riesgos'!CJ49&lt;&gt;"",+'Matriz Administación Riesgos'!CJ49,"")</f>
        <v/>
      </c>
      <c r="F99" s="43" t="str">
        <f>IF(+'Matriz Administación Riesgos'!CK49&lt;&gt;"",+'Matriz Administación Riesgos'!CK49,"")</f>
        <v/>
      </c>
      <c r="G99" s="43" t="str">
        <f>IF(+'Matriz Administación Riesgos'!CL49&lt;&gt;"",+'Matriz Administación Riesgos'!CL49,"")</f>
        <v/>
      </c>
      <c r="H99" s="43" t="str">
        <f>IF(+'Matriz Administación Riesgos'!CM49&lt;&gt;"",+'Matriz Administación Riesgos'!CM49,"")</f>
        <v/>
      </c>
      <c r="I99" s="43" t="str">
        <f t="shared" si="3"/>
        <v/>
      </c>
    </row>
    <row r="100" spans="1:9" x14ac:dyDescent="0.2">
      <c r="A100" s="41" t="b">
        <f>IF(+'Matriz Administación Riesgos'!$A$58&lt;&gt;"",+'Matriz Administación Riesgos'!$A$58,"")</f>
        <v>0</v>
      </c>
      <c r="B100" s="42" t="str">
        <f>IF(+'Matriz Administación Riesgos'!$D$58&lt;&gt;"",+'Matriz Administación Riesgos'!$D$58,"")</f>
        <v/>
      </c>
      <c r="C100" s="43" t="str">
        <f>IF(+'Matriz Administación Riesgos'!$E$58&lt;&gt;"",+'Matriz Administación Riesgos'!$E$58,"")</f>
        <v/>
      </c>
      <c r="D100" s="43" t="str">
        <f>IF(+'Matriz Administación Riesgos'!$F$58&lt;&gt;"",+'Matriz Administación Riesgos'!$F$58,"")</f>
        <v/>
      </c>
      <c r="E100" s="43" t="str">
        <f>IF(+'Matriz Administación Riesgos'!CJ58&lt;&gt;"",+'Matriz Administación Riesgos'!CJ58,"")</f>
        <v/>
      </c>
      <c r="F100" s="43" t="str">
        <f>IF(+'Matriz Administación Riesgos'!CK58&lt;&gt;"",+'Matriz Administación Riesgos'!CK58,"")</f>
        <v/>
      </c>
      <c r="G100" s="43" t="str">
        <f>IF(+'Matriz Administación Riesgos'!CL58&lt;&gt;"",+'Matriz Administación Riesgos'!CL58,"")</f>
        <v/>
      </c>
      <c r="H100" s="43" t="str">
        <f>IF(+'Matriz Administación Riesgos'!CM58&lt;&gt;"",+'Matriz Administación Riesgos'!CM58,"")</f>
        <v/>
      </c>
      <c r="I100" s="43" t="str">
        <f t="shared" si="3"/>
        <v/>
      </c>
    </row>
    <row r="101" spans="1:9" x14ac:dyDescent="0.2">
      <c r="A101" s="41" t="b">
        <f>IF(+'Matriz Administación Riesgos'!$A$67&lt;&gt;"",+'Matriz Administación Riesgos'!$A$67,"")</f>
        <v>0</v>
      </c>
      <c r="B101" s="42" t="str">
        <f>IF(+'Matriz Administación Riesgos'!$D$67&lt;&gt;"",+'Matriz Administación Riesgos'!$D$67,"")</f>
        <v/>
      </c>
      <c r="C101" s="43" t="str">
        <f>IF(+'Matriz Administación Riesgos'!$E$67&lt;&gt;"",+'Matriz Administación Riesgos'!$E$67,"")</f>
        <v/>
      </c>
      <c r="D101" s="43" t="str">
        <f>IF(+'Matriz Administación Riesgos'!$F$67&lt;&gt;"",+'Matriz Administación Riesgos'!$F$67,"")</f>
        <v/>
      </c>
      <c r="E101" s="43" t="str">
        <f>IF(+'Matriz Administación Riesgos'!CJ67&lt;&gt;"",+'Matriz Administación Riesgos'!CJ67,"")</f>
        <v/>
      </c>
      <c r="F101" s="43" t="str">
        <f>IF(+'Matriz Administación Riesgos'!CK67&lt;&gt;"",+'Matriz Administación Riesgos'!CK67,"")</f>
        <v/>
      </c>
      <c r="G101" s="43" t="str">
        <f>IF(+'Matriz Administación Riesgos'!CL67&lt;&gt;"",+'Matriz Administación Riesgos'!CL67,"")</f>
        <v/>
      </c>
      <c r="H101" s="43" t="str">
        <f>IF(+'Matriz Administación Riesgos'!CM67&lt;&gt;"",+'Matriz Administación Riesgos'!CM67,"")</f>
        <v/>
      </c>
      <c r="I101" s="43" t="str">
        <f t="shared" si="3"/>
        <v/>
      </c>
    </row>
    <row r="102" spans="1:9" x14ac:dyDescent="0.2">
      <c r="A102" s="41" t="b">
        <f>IF(+'Matriz Administación Riesgos'!$A$76&lt;&gt;"",+'Matriz Administación Riesgos'!$A$76,"")</f>
        <v>0</v>
      </c>
      <c r="B102" s="42" t="str">
        <f>IF(+'Matriz Administación Riesgos'!$D$76&lt;&gt;"",+'Matriz Administación Riesgos'!$D$76,"")</f>
        <v/>
      </c>
      <c r="C102" s="43" t="str">
        <f>IF(+'Matriz Administación Riesgos'!$E$76&lt;&gt;"",+'Matriz Administación Riesgos'!$E$76,"")</f>
        <v/>
      </c>
      <c r="D102" s="43" t="str">
        <f>IF(+'Matriz Administación Riesgos'!$F$76&lt;&gt;"",+'Matriz Administación Riesgos'!$F$76,"")</f>
        <v/>
      </c>
      <c r="E102" s="43" t="str">
        <f>IF(+'Matriz Administación Riesgos'!CJ76&lt;&gt;"",+'Matriz Administación Riesgos'!CJ76,"")</f>
        <v/>
      </c>
      <c r="F102" s="43" t="str">
        <f>IF(+'Matriz Administación Riesgos'!CK76&lt;&gt;"",+'Matriz Administación Riesgos'!CK76,"")</f>
        <v/>
      </c>
      <c r="G102" s="43" t="str">
        <f>IF(+'Matriz Administación Riesgos'!CL76&lt;&gt;"",+'Matriz Administación Riesgos'!CL76,"")</f>
        <v/>
      </c>
      <c r="H102" s="43" t="str">
        <f>IF(+'Matriz Administación Riesgos'!CM76&lt;&gt;"",+'Matriz Administación Riesgos'!CM76,"")</f>
        <v/>
      </c>
      <c r="I102" s="43" t="str">
        <f t="shared" si="3"/>
        <v/>
      </c>
    </row>
    <row r="103" spans="1:9" x14ac:dyDescent="0.2">
      <c r="A103" s="41" t="b">
        <f>IF(+'Matriz Administación Riesgos'!$A$85&lt;&gt;"",+'Matriz Administación Riesgos'!$A$85,"")</f>
        <v>0</v>
      </c>
      <c r="B103" s="42" t="str">
        <f>IF(+'Matriz Administación Riesgos'!$D$85&lt;&gt;"",+'Matriz Administación Riesgos'!$D$85,"")</f>
        <v/>
      </c>
      <c r="C103" s="43" t="str">
        <f>IF(+'Matriz Administación Riesgos'!$E$85&lt;&gt;"",+'Matriz Administación Riesgos'!$E$85,"")</f>
        <v/>
      </c>
      <c r="D103" s="43" t="str">
        <f>IF(+'Matriz Administación Riesgos'!$F$85&lt;&gt;"",+'Matriz Administación Riesgos'!$F$85,"")</f>
        <v/>
      </c>
      <c r="E103" s="43" t="str">
        <f>IF(+'Matriz Administación Riesgos'!CJ85&lt;&gt;"",+'Matriz Administación Riesgos'!CJ85,"")</f>
        <v/>
      </c>
      <c r="F103" s="43" t="str">
        <f>IF(+'Matriz Administación Riesgos'!CK85&lt;&gt;"",+'Matriz Administación Riesgos'!CK85,"")</f>
        <v/>
      </c>
      <c r="G103" s="43" t="str">
        <f>IF(+'Matriz Administación Riesgos'!CL85&lt;&gt;"",+'Matriz Administación Riesgos'!CL85,"")</f>
        <v/>
      </c>
      <c r="H103" s="43" t="str">
        <f>IF(+'Matriz Administación Riesgos'!CM85&lt;&gt;"",+'Matriz Administación Riesgos'!CM85,"")</f>
        <v/>
      </c>
      <c r="I103" s="43" t="str">
        <f t="shared" si="3"/>
        <v/>
      </c>
    </row>
    <row r="104" spans="1:9" x14ac:dyDescent="0.2">
      <c r="A104" s="41" t="b">
        <f>IF(+'Matriz Administación Riesgos'!$A$94&lt;&gt;"",+'Matriz Administación Riesgos'!$A$94,"")</f>
        <v>0</v>
      </c>
      <c r="B104" s="42" t="str">
        <f>IF(+'Matriz Administación Riesgos'!$D$94&lt;&gt;"",+'Matriz Administación Riesgos'!$D$94,"")</f>
        <v/>
      </c>
      <c r="C104" s="43" t="str">
        <f>IF(+'Matriz Administación Riesgos'!$E$94&lt;&gt;"",+'Matriz Administación Riesgos'!$E$94,"")</f>
        <v/>
      </c>
      <c r="D104" s="43" t="str">
        <f>IF(+'Matriz Administación Riesgos'!$F$94&lt;&gt;"",+'Matriz Administación Riesgos'!$F$94,"")</f>
        <v/>
      </c>
      <c r="E104" s="43" t="str">
        <f>IF(+'Matriz Administación Riesgos'!CJ94&lt;&gt;"",+'Matriz Administación Riesgos'!CJ94,"")</f>
        <v/>
      </c>
      <c r="F104" s="43" t="str">
        <f>IF(+'Matriz Administación Riesgos'!CK94&lt;&gt;"",+'Matriz Administación Riesgos'!CK94,"")</f>
        <v/>
      </c>
      <c r="G104" s="43" t="str">
        <f>IF(+'Matriz Administación Riesgos'!CL94&lt;&gt;"",+'Matriz Administación Riesgos'!CL94,"")</f>
        <v/>
      </c>
      <c r="H104" s="43" t="str">
        <f>IF(+'Matriz Administación Riesgos'!CM94&lt;&gt;"",+'Matriz Administación Riesgos'!CM94,"")</f>
        <v/>
      </c>
      <c r="I104" s="43" t="str">
        <f t="shared" si="3"/>
        <v/>
      </c>
    </row>
    <row r="105" spans="1:9" x14ac:dyDescent="0.2">
      <c r="A105" s="41" t="b">
        <f>IF(+'Matriz Administación Riesgos'!$A$103&lt;&gt;"",+'Matriz Administación Riesgos'!$A$103,"")</f>
        <v>0</v>
      </c>
      <c r="B105" s="42" t="str">
        <f>IF(+'Matriz Administación Riesgos'!$D$103&lt;&gt;"",+'Matriz Administación Riesgos'!$D$103,"")</f>
        <v/>
      </c>
      <c r="C105" s="43" t="str">
        <f>IF(+'Matriz Administación Riesgos'!$E$103&lt;&gt;"",+'Matriz Administación Riesgos'!$E$103,"")</f>
        <v/>
      </c>
      <c r="D105" s="43" t="str">
        <f>IF(+'Matriz Administación Riesgos'!$F$103&lt;&gt;"",+'Matriz Administación Riesgos'!$F$103,"")</f>
        <v/>
      </c>
      <c r="E105" s="43" t="str">
        <f>IF(+'Matriz Administación Riesgos'!CJ103&lt;&gt;"",+'Matriz Administación Riesgos'!CJ103,"")</f>
        <v/>
      </c>
      <c r="F105" s="43" t="str">
        <f>IF(+'Matriz Administación Riesgos'!CK103&lt;&gt;"",+'Matriz Administación Riesgos'!CK103,"")</f>
        <v/>
      </c>
      <c r="G105" s="43" t="str">
        <f>IF(+'Matriz Administación Riesgos'!CL103&lt;&gt;"",+'Matriz Administación Riesgos'!CL103,"")</f>
        <v/>
      </c>
      <c r="H105" s="43" t="str">
        <f>IF(+'Matriz Administación Riesgos'!CM103&lt;&gt;"",+'Matriz Administación Riesgos'!CM103,"")</f>
        <v/>
      </c>
      <c r="I105" s="43" t="str">
        <f t="shared" si="3"/>
        <v/>
      </c>
    </row>
    <row r="106" spans="1:9" x14ac:dyDescent="0.2">
      <c r="A106" s="41" t="b">
        <f>IF(+'Matriz Administación Riesgos'!$A$112&lt;&gt;"",+'Matriz Administación Riesgos'!$A$112,"")</f>
        <v>0</v>
      </c>
      <c r="B106" s="42" t="str">
        <f>IF(+'Matriz Administación Riesgos'!$D$112&lt;&gt;"",+'Matriz Administación Riesgos'!$D$112,"")</f>
        <v/>
      </c>
      <c r="C106" s="43" t="str">
        <f>IF(+'Matriz Administación Riesgos'!$E$112&lt;&gt;"",+'Matriz Administación Riesgos'!$E$112,"")</f>
        <v/>
      </c>
      <c r="D106" s="43" t="str">
        <f>IF(+'Matriz Administación Riesgos'!$F$112&lt;&gt;"",+'Matriz Administación Riesgos'!$F$112,"")</f>
        <v/>
      </c>
      <c r="E106" s="43" t="str">
        <f>IF(+'Matriz Administación Riesgos'!CJ112&lt;&gt;"",+'Matriz Administación Riesgos'!CJ112,"")</f>
        <v/>
      </c>
      <c r="F106" s="43" t="str">
        <f>IF(+'Matriz Administación Riesgos'!CK112&lt;&gt;"",+'Matriz Administación Riesgos'!CK112,"")</f>
        <v/>
      </c>
      <c r="G106" s="43" t="str">
        <f>IF(+'Matriz Administación Riesgos'!CL112&lt;&gt;"",+'Matriz Administación Riesgos'!CL112,"")</f>
        <v/>
      </c>
      <c r="H106" s="43" t="str">
        <f>IF(+'Matriz Administación Riesgos'!CM112&lt;&gt;"",+'Matriz Administación Riesgos'!CM112,"")</f>
        <v/>
      </c>
      <c r="I106" s="43" t="str">
        <f t="shared" si="3"/>
        <v/>
      </c>
    </row>
    <row r="107" spans="1:9" x14ac:dyDescent="0.2">
      <c r="A107" s="41" t="b">
        <f>IF(+'Matriz Administación Riesgos'!$A$121&lt;&gt;"",+'Matriz Administación Riesgos'!$A$121,"")</f>
        <v>0</v>
      </c>
      <c r="B107" s="42" t="str">
        <f>IF(+'Matriz Administación Riesgos'!$D$121&lt;&gt;"",+'Matriz Administación Riesgos'!$D$121,"")</f>
        <v/>
      </c>
      <c r="C107" s="43" t="str">
        <f>IF(+'Matriz Administación Riesgos'!$E$121&lt;&gt;"",+'Matriz Administación Riesgos'!$E$121,"")</f>
        <v/>
      </c>
      <c r="D107" s="43" t="str">
        <f>IF(+'Matriz Administación Riesgos'!$F$121&lt;&gt;"",+'Matriz Administación Riesgos'!$F$121,"")</f>
        <v/>
      </c>
      <c r="E107" s="43" t="str">
        <f>IF(+'Matriz Administación Riesgos'!CJ121&lt;&gt;"",+'Matriz Administación Riesgos'!CJ121,"")</f>
        <v/>
      </c>
      <c r="F107" s="43" t="str">
        <f>IF(+'Matriz Administación Riesgos'!CK121&lt;&gt;"",+'Matriz Administación Riesgos'!CK121,"")</f>
        <v/>
      </c>
      <c r="G107" s="43" t="str">
        <f>IF(+'Matriz Administación Riesgos'!CL121&lt;&gt;"",+'Matriz Administación Riesgos'!CL121,"")</f>
        <v/>
      </c>
      <c r="H107" s="43" t="str">
        <f>IF(+'Matriz Administación Riesgos'!CM121&lt;&gt;"",+'Matriz Administación Riesgos'!CM121,"")</f>
        <v/>
      </c>
      <c r="I107" s="43" t="str">
        <f t="shared" si="3"/>
        <v/>
      </c>
    </row>
    <row r="108" spans="1:9" x14ac:dyDescent="0.2">
      <c r="A108" s="41" t="b">
        <f>IF(+'Matriz Administación Riesgos'!$A$130&lt;&gt;"",+'Matriz Administación Riesgos'!$A$130,"")</f>
        <v>0</v>
      </c>
      <c r="B108" s="42" t="str">
        <f>IF(+'Matriz Administación Riesgos'!$D$130&lt;&gt;"",+'Matriz Administación Riesgos'!$D$130,"")</f>
        <v/>
      </c>
      <c r="C108" s="43" t="str">
        <f>IF(+'Matriz Administación Riesgos'!$E$130&lt;&gt;"",+'Matriz Administación Riesgos'!$E$130,"")</f>
        <v/>
      </c>
      <c r="D108" s="43" t="str">
        <f>IF(+'Matriz Administación Riesgos'!$F$130&lt;&gt;"",+'Matriz Administación Riesgos'!$F$130,"")</f>
        <v/>
      </c>
      <c r="E108" s="43" t="str">
        <f>IF(+'Matriz Administación Riesgos'!CJ130&lt;&gt;"",+'Matriz Administación Riesgos'!CJ130,"")</f>
        <v/>
      </c>
      <c r="F108" s="43" t="str">
        <f>IF(+'Matriz Administación Riesgos'!CK130&lt;&gt;"",+'Matriz Administación Riesgos'!CK130,"")</f>
        <v/>
      </c>
      <c r="G108" s="43" t="str">
        <f>IF(+'Matriz Administación Riesgos'!CL130&lt;&gt;"",+'Matriz Administación Riesgos'!CL130,"")</f>
        <v/>
      </c>
      <c r="H108" s="43" t="str">
        <f>IF(+'Matriz Administación Riesgos'!CM130&lt;&gt;"",+'Matriz Administación Riesgos'!CM130,"")</f>
        <v/>
      </c>
      <c r="I108" s="43" t="str">
        <f t="shared" si="3"/>
        <v/>
      </c>
    </row>
    <row r="109" spans="1:9" x14ac:dyDescent="0.2">
      <c r="A109" s="41" t="b">
        <f>IF(+'Matriz Administación Riesgos'!$A$139&lt;&gt;"",+'Matriz Administación Riesgos'!$A$139,"")</f>
        <v>0</v>
      </c>
      <c r="B109" s="42" t="str">
        <f>IF(+'Matriz Administación Riesgos'!$D$139&lt;&gt;"",+'Matriz Administación Riesgos'!$D$139,"")</f>
        <v/>
      </c>
      <c r="C109" s="43" t="str">
        <f>IF(+'Matriz Administación Riesgos'!$E$139&lt;&gt;"",+'Matriz Administación Riesgos'!$E$139,"")</f>
        <v/>
      </c>
      <c r="D109" s="43" t="str">
        <f>IF(+'Matriz Administación Riesgos'!$F$139&lt;&gt;"",+'Matriz Administación Riesgos'!$F$139,"")</f>
        <v/>
      </c>
      <c r="E109" s="43" t="str">
        <f>IF(+'Matriz Administación Riesgos'!CJ139&lt;&gt;"",+'Matriz Administación Riesgos'!CJ139,"")</f>
        <v/>
      </c>
      <c r="F109" s="43" t="str">
        <f>IF(+'Matriz Administación Riesgos'!CK139&lt;&gt;"",+'Matriz Administación Riesgos'!CK139,"")</f>
        <v/>
      </c>
      <c r="G109" s="43" t="str">
        <f>IF(+'Matriz Administación Riesgos'!CL139&lt;&gt;"",+'Matriz Administación Riesgos'!CL139,"")</f>
        <v/>
      </c>
      <c r="H109" s="43" t="str">
        <f>IF(+'Matriz Administación Riesgos'!CM139&lt;&gt;"",+'Matriz Administación Riesgos'!CM139,"")</f>
        <v/>
      </c>
      <c r="I109" s="43" t="str">
        <f t="shared" si="3"/>
        <v/>
      </c>
    </row>
    <row r="110" spans="1:9" x14ac:dyDescent="0.2">
      <c r="A110" s="41" t="b">
        <f>IF(+'Matriz Administación Riesgos'!$A$148&lt;&gt;"",+'Matriz Administación Riesgos'!$A$148,"")</f>
        <v>0</v>
      </c>
      <c r="B110" s="42" t="str">
        <f>IF(+'Matriz Administación Riesgos'!$D$148&lt;&gt;"",+'Matriz Administación Riesgos'!$D$148,"")</f>
        <v/>
      </c>
      <c r="C110" s="43" t="str">
        <f>IF(+'Matriz Administación Riesgos'!$E$148&lt;&gt;"",+'Matriz Administación Riesgos'!$E$148,"")</f>
        <v/>
      </c>
      <c r="D110" s="43" t="str">
        <f>IF(+'Matriz Administación Riesgos'!$F$148&lt;&gt;"",+'Matriz Administación Riesgos'!$F$148,"")</f>
        <v/>
      </c>
      <c r="E110" s="43" t="str">
        <f>IF(+'Matriz Administación Riesgos'!CJ148&lt;&gt;"",+'Matriz Administación Riesgos'!CJ148,"")</f>
        <v/>
      </c>
      <c r="F110" s="43" t="str">
        <f>IF(+'Matriz Administación Riesgos'!CK148&lt;&gt;"",+'Matriz Administación Riesgos'!CK148,"")</f>
        <v/>
      </c>
      <c r="G110" s="43" t="str">
        <f>IF(+'Matriz Administación Riesgos'!CL148&lt;&gt;"",+'Matriz Administación Riesgos'!CL148,"")</f>
        <v/>
      </c>
      <c r="H110" s="43" t="str">
        <f>IF(+'Matriz Administación Riesgos'!CM148&lt;&gt;"",+'Matriz Administación Riesgos'!CM148,"")</f>
        <v/>
      </c>
      <c r="I110" s="43" t="str">
        <f t="shared" si="3"/>
        <v/>
      </c>
    </row>
    <row r="111" spans="1:9" x14ac:dyDescent="0.2">
      <c r="A111" s="41" t="b">
        <f>IF(+'Matriz Administación Riesgos'!$A$157&lt;&gt;"",+'Matriz Administación Riesgos'!$A$157,"")</f>
        <v>0</v>
      </c>
      <c r="B111" s="42" t="str">
        <f>IF(+'Matriz Administación Riesgos'!$D$157&lt;&gt;"",+'Matriz Administación Riesgos'!$D$157,"")</f>
        <v/>
      </c>
      <c r="C111" s="43" t="str">
        <f>IF(+'Matriz Administación Riesgos'!$E$157&lt;&gt;"",+'Matriz Administación Riesgos'!$E$157,"")</f>
        <v/>
      </c>
      <c r="D111" s="43" t="str">
        <f>IF(+'Matriz Administación Riesgos'!$F$157&lt;&gt;"",+'Matriz Administación Riesgos'!$F$157,"")</f>
        <v/>
      </c>
      <c r="E111" s="43" t="str">
        <f>IF(+'Matriz Administación Riesgos'!CJ157&lt;&gt;"",+'Matriz Administación Riesgos'!CJ157,"")</f>
        <v/>
      </c>
      <c r="F111" s="43" t="str">
        <f>IF(+'Matriz Administación Riesgos'!CK157&lt;&gt;"",+'Matriz Administación Riesgos'!CK157,"")</f>
        <v/>
      </c>
      <c r="G111" s="43" t="str">
        <f>IF(+'Matriz Administación Riesgos'!CL157&lt;&gt;"",+'Matriz Administación Riesgos'!CL157,"")</f>
        <v/>
      </c>
      <c r="H111" s="43" t="str">
        <f>IF(+'Matriz Administación Riesgos'!CM157&lt;&gt;"",+'Matriz Administación Riesgos'!CM157,"")</f>
        <v/>
      </c>
      <c r="I111" s="43" t="str">
        <f t="shared" si="3"/>
        <v/>
      </c>
    </row>
    <row r="112" spans="1:9" x14ac:dyDescent="0.2">
      <c r="A112" s="41" t="b">
        <f>IF(+'Matriz Administación Riesgos'!$A$166&lt;&gt;"",+'Matriz Administación Riesgos'!$A$166,"")</f>
        <v>0</v>
      </c>
      <c r="B112" s="42" t="str">
        <f>IF(+'Matriz Administación Riesgos'!$D$166&lt;&gt;"",+'Matriz Administación Riesgos'!$D$166,"")</f>
        <v/>
      </c>
      <c r="C112" s="43" t="str">
        <f>IF(+'Matriz Administación Riesgos'!$E$166&lt;&gt;"",+'Matriz Administación Riesgos'!$E$166,"")</f>
        <v/>
      </c>
      <c r="D112" s="43" t="str">
        <f>IF(+'Matriz Administación Riesgos'!$F$166&lt;&gt;"",+'Matriz Administación Riesgos'!$F$166,"")</f>
        <v/>
      </c>
      <c r="E112" s="43" t="str">
        <f>IF(+'Matriz Administación Riesgos'!CJ166&lt;&gt;"",+'Matriz Administación Riesgos'!CJ166,"")</f>
        <v/>
      </c>
      <c r="F112" s="43" t="str">
        <f>IF(+'Matriz Administación Riesgos'!CK166&lt;&gt;"",+'Matriz Administación Riesgos'!CK166,"")</f>
        <v/>
      </c>
      <c r="G112" s="43" t="str">
        <f>IF(+'Matriz Administación Riesgos'!CL166&lt;&gt;"",+'Matriz Administación Riesgos'!CL166,"")</f>
        <v/>
      </c>
      <c r="H112" s="43" t="str">
        <f>IF(+'Matriz Administación Riesgos'!CM166&lt;&gt;"",+'Matriz Administación Riesgos'!CM166,"")</f>
        <v/>
      </c>
      <c r="I112" s="43" t="str">
        <f t="shared" si="3"/>
        <v/>
      </c>
    </row>
    <row r="113" spans="1:9" x14ac:dyDescent="0.2">
      <c r="A113" s="41" t="b">
        <f>IF(+'Matriz Administación Riesgos'!$A$175&lt;&gt;"",+'Matriz Administación Riesgos'!$A$175,"")</f>
        <v>0</v>
      </c>
      <c r="B113" s="42" t="str">
        <f>IF(+'Matriz Administación Riesgos'!$D$175&lt;&gt;"",+'Matriz Administación Riesgos'!$D$175,"")</f>
        <v/>
      </c>
      <c r="C113" s="43" t="str">
        <f>IF(+'Matriz Administación Riesgos'!$E$175&lt;&gt;"",+'Matriz Administación Riesgos'!$E$175,"")</f>
        <v/>
      </c>
      <c r="D113" s="43" t="str">
        <f>IF(+'Matriz Administación Riesgos'!$F$175&lt;&gt;"",+'Matriz Administación Riesgos'!$F$175,"")</f>
        <v/>
      </c>
      <c r="E113" s="43" t="str">
        <f>IF(+'Matriz Administación Riesgos'!CJ175&lt;&gt;"",+'Matriz Administación Riesgos'!CJ175,"")</f>
        <v/>
      </c>
      <c r="F113" s="43" t="str">
        <f>IF(+'Matriz Administación Riesgos'!CK175&lt;&gt;"",+'Matriz Administación Riesgos'!CK175,"")</f>
        <v/>
      </c>
      <c r="G113" s="43" t="str">
        <f>IF(+'Matriz Administación Riesgos'!CL175&lt;&gt;"",+'Matriz Administación Riesgos'!CL175,"")</f>
        <v/>
      </c>
      <c r="H113" s="43" t="str">
        <f>IF(+'Matriz Administación Riesgos'!CM175&lt;&gt;"",+'Matriz Administación Riesgos'!CM175,"")</f>
        <v/>
      </c>
      <c r="I113" s="43" t="str">
        <f t="shared" si="3"/>
        <v/>
      </c>
    </row>
    <row r="114" spans="1:9" x14ac:dyDescent="0.2">
      <c r="A114" s="41" t="b">
        <f>IF(+'Matriz Administación Riesgos'!$A$184&lt;&gt;"",+'Matriz Administación Riesgos'!$A$184,"")</f>
        <v>0</v>
      </c>
      <c r="B114" s="42" t="str">
        <f>IF(+'Matriz Administación Riesgos'!$D$184&lt;&gt;"",+'Matriz Administación Riesgos'!$D$184,"")</f>
        <v/>
      </c>
      <c r="C114" s="43" t="str">
        <f>IF(+'Matriz Administación Riesgos'!$E$184&lt;&gt;"",+'Matriz Administación Riesgos'!$E$184,"")</f>
        <v/>
      </c>
      <c r="D114" s="43" t="str">
        <f>IF(+'Matriz Administación Riesgos'!$F$184&lt;&gt;"",+'Matriz Administación Riesgos'!$F$184,"")</f>
        <v/>
      </c>
      <c r="E114" s="43" t="str">
        <f>IF(+'Matriz Administación Riesgos'!CJ184&lt;&gt;"",+'Matriz Administación Riesgos'!CJ184,"")</f>
        <v/>
      </c>
      <c r="F114" s="43" t="str">
        <f>IF(+'Matriz Administación Riesgos'!CK184&lt;&gt;"",+'Matriz Administación Riesgos'!CK184,"")</f>
        <v/>
      </c>
      <c r="G114" s="43" t="str">
        <f>IF(+'Matriz Administación Riesgos'!CL184&lt;&gt;"",+'Matriz Administación Riesgos'!CL184,"")</f>
        <v/>
      </c>
      <c r="H114" s="43" t="str">
        <f>IF(+'Matriz Administación Riesgos'!CM184&lt;&gt;"",+'Matriz Administación Riesgos'!CM184,"")</f>
        <v/>
      </c>
      <c r="I114" s="43" t="str">
        <f t="shared" si="3"/>
        <v/>
      </c>
    </row>
  </sheetData>
  <sheetProtection algorithmName="SHA-512" hashValue="hCgrbwidjKYllZLWK8QfdcBklJI1DoNX3xaM/KmUygFigk9HNVfzvN1no2ZZTF8uXJB3GyGw8NROq+uMdhfC7g==" saltValue="Q1IAGBlA3Tmv9fPklGLxOA==" spinCount="100000" sheet="1" objects="1" scenarios="1"/>
  <mergeCells count="70">
    <mergeCell ref="G92:H92"/>
    <mergeCell ref="I92:I94"/>
    <mergeCell ref="E93:E94"/>
    <mergeCell ref="F93:F94"/>
    <mergeCell ref="G93:G94"/>
    <mergeCell ref="H93:H94"/>
    <mergeCell ref="A92:A94"/>
    <mergeCell ref="B92:B94"/>
    <mergeCell ref="C92:C94"/>
    <mergeCell ref="D92:D94"/>
    <mergeCell ref="E92:F92"/>
    <mergeCell ref="A89:AA89"/>
    <mergeCell ref="A91:D91"/>
    <mergeCell ref="E91:I91"/>
    <mergeCell ref="A62:AA62"/>
    <mergeCell ref="A64:D64"/>
    <mergeCell ref="E64:I64"/>
    <mergeCell ref="A65:A67"/>
    <mergeCell ref="B65:B67"/>
    <mergeCell ref="C65:C67"/>
    <mergeCell ref="D65:D67"/>
    <mergeCell ref="E65:F65"/>
    <mergeCell ref="G65:H65"/>
    <mergeCell ref="I65:I67"/>
    <mergeCell ref="E66:E67"/>
    <mergeCell ref="F66:F67"/>
    <mergeCell ref="G66:G67"/>
    <mergeCell ref="H66:H67"/>
    <mergeCell ref="A8:AA8"/>
    <mergeCell ref="A35:AA35"/>
    <mergeCell ref="A37:D37"/>
    <mergeCell ref="E37:I37"/>
    <mergeCell ref="A38:A40"/>
    <mergeCell ref="B38:B40"/>
    <mergeCell ref="C38:C40"/>
    <mergeCell ref="D38:D40"/>
    <mergeCell ref="E38:F38"/>
    <mergeCell ref="G38:H38"/>
    <mergeCell ref="I38:I40"/>
    <mergeCell ref="E39:E40"/>
    <mergeCell ref="F39:F40"/>
    <mergeCell ref="G39:G40"/>
    <mergeCell ref="H39:H40"/>
    <mergeCell ref="E10:I10"/>
    <mergeCell ref="A10:D10"/>
    <mergeCell ref="A11:A13"/>
    <mergeCell ref="B11:B13"/>
    <mergeCell ref="C11:C13"/>
    <mergeCell ref="D11:D13"/>
    <mergeCell ref="E11:F11"/>
    <mergeCell ref="G11:H11"/>
    <mergeCell ref="I11:I13"/>
    <mergeCell ref="E12:E13"/>
    <mergeCell ref="F12:F13"/>
    <mergeCell ref="G12:G13"/>
    <mergeCell ref="H12:H13"/>
    <mergeCell ref="K4:P4"/>
    <mergeCell ref="K5:P5"/>
    <mergeCell ref="K6:P6"/>
    <mergeCell ref="A2:J2"/>
    <mergeCell ref="A3:J3"/>
    <mergeCell ref="A4:J4"/>
    <mergeCell ref="A6:J6"/>
    <mergeCell ref="K2:P2"/>
    <mergeCell ref="K3:P3"/>
    <mergeCell ref="Q3:AB3"/>
    <mergeCell ref="Q2:AB2"/>
    <mergeCell ref="Q4:AB4"/>
    <mergeCell ref="Q5:AB5"/>
    <mergeCell ref="Q6:AB6"/>
  </mergeCells>
  <pageMargins left="0.7" right="0.7" top="0.75" bottom="0.75" header="0.3" footer="0.3"/>
  <pageSetup paperSize="9" orientation="portrait" horizontalDpi="4294967292"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B1:Q14"/>
  <sheetViews>
    <sheetView view="pageBreakPreview" zoomScale="60" zoomScaleNormal="60" workbookViewId="0">
      <pane xSplit="31" ySplit="15" topLeftCell="AF16" activePane="bottomRight" state="frozen"/>
      <selection pane="topRight" activeCell="AF1" sqref="AF1"/>
      <selection pane="bottomLeft" activeCell="A16" sqref="A16"/>
      <selection pane="bottomRight" activeCell="Q7" sqref="Q7:Q9"/>
    </sheetView>
  </sheetViews>
  <sheetFormatPr baseColWidth="10" defaultColWidth="7.28515625" defaultRowHeight="39" customHeight="1" x14ac:dyDescent="0.5"/>
  <cols>
    <col min="1" max="1" width="7.28515625" style="29"/>
    <col min="2" max="2" width="7.28515625" style="27"/>
    <col min="3" max="3" width="7.28515625" style="28"/>
    <col min="4" max="9" width="7.28515625" style="29"/>
    <col min="10" max="10" width="7.28515625" style="29" customWidth="1"/>
    <col min="11" max="14" width="7.28515625" style="29"/>
    <col min="15" max="15" width="16.28515625" style="29" customWidth="1"/>
    <col min="16" max="16" width="22.5703125" style="29" customWidth="1"/>
    <col min="17" max="17" width="61.140625" style="29" customWidth="1"/>
    <col min="18" max="16384" width="7.28515625" style="29"/>
  </cols>
  <sheetData>
    <row r="1" spans="2:17" ht="22.5" customHeight="1" thickBot="1" x14ac:dyDescent="0.55000000000000004"/>
    <row r="2" spans="2:17" ht="39" customHeight="1" x14ac:dyDescent="0.5">
      <c r="O2" s="374" t="s">
        <v>11</v>
      </c>
      <c r="P2" s="375"/>
      <c r="Q2" s="378" t="s">
        <v>12</v>
      </c>
    </row>
    <row r="3" spans="2:17" ht="39" customHeight="1" x14ac:dyDescent="0.3">
      <c r="B3" s="373" t="s">
        <v>20</v>
      </c>
      <c r="C3" s="34">
        <v>10</v>
      </c>
      <c r="D3" s="36"/>
      <c r="E3" s="36"/>
      <c r="F3" s="36"/>
      <c r="G3" s="36"/>
      <c r="H3" s="36"/>
      <c r="I3" s="37"/>
      <c r="J3" s="37"/>
      <c r="K3" s="37"/>
      <c r="L3" s="37"/>
      <c r="M3" s="37"/>
      <c r="O3" s="376"/>
      <c r="P3" s="377"/>
      <c r="Q3" s="379"/>
    </row>
    <row r="4" spans="2:17" ht="39" customHeight="1" x14ac:dyDescent="0.3">
      <c r="B4" s="373"/>
      <c r="C4" s="34">
        <v>9</v>
      </c>
      <c r="D4" s="36"/>
      <c r="E4" s="36"/>
      <c r="F4" s="36"/>
      <c r="G4" s="36"/>
      <c r="H4" s="36"/>
      <c r="I4" s="37"/>
      <c r="J4" s="37"/>
      <c r="K4" s="37"/>
      <c r="L4" s="37"/>
      <c r="M4" s="37"/>
      <c r="O4" s="380"/>
      <c r="P4" s="370" t="s">
        <v>21</v>
      </c>
      <c r="Q4" s="359" t="s">
        <v>314</v>
      </c>
    </row>
    <row r="5" spans="2:17" ht="39" customHeight="1" x14ac:dyDescent="0.3">
      <c r="B5" s="373"/>
      <c r="C5" s="34">
        <v>8</v>
      </c>
      <c r="D5" s="36"/>
      <c r="E5" s="36"/>
      <c r="F5" s="36"/>
      <c r="G5" s="36"/>
      <c r="H5" s="36"/>
      <c r="I5" s="37"/>
      <c r="J5" s="37"/>
      <c r="K5" s="37"/>
      <c r="L5" s="37"/>
      <c r="M5" s="37"/>
      <c r="O5" s="381"/>
      <c r="P5" s="371"/>
      <c r="Q5" s="360"/>
    </row>
    <row r="6" spans="2:17" ht="39" customHeight="1" x14ac:dyDescent="0.3">
      <c r="B6" s="373"/>
      <c r="C6" s="34">
        <v>7</v>
      </c>
      <c r="D6" s="36"/>
      <c r="E6" s="36"/>
      <c r="F6" s="36"/>
      <c r="G6" s="36"/>
      <c r="H6" s="36"/>
      <c r="I6" s="37"/>
      <c r="J6" s="37"/>
      <c r="K6" s="37"/>
      <c r="L6" s="37"/>
      <c r="M6" s="37"/>
      <c r="O6" s="382"/>
      <c r="P6" s="372"/>
      <c r="Q6" s="361"/>
    </row>
    <row r="7" spans="2:17" ht="39" customHeight="1" x14ac:dyDescent="0.3">
      <c r="B7" s="373"/>
      <c r="C7" s="34">
        <v>6</v>
      </c>
      <c r="D7" s="36"/>
      <c r="E7" s="36"/>
      <c r="F7" s="36"/>
      <c r="G7" s="36"/>
      <c r="H7" s="36"/>
      <c r="I7" s="37"/>
      <c r="J7" s="37"/>
      <c r="K7" s="37"/>
      <c r="L7" s="37"/>
      <c r="M7" s="37"/>
      <c r="O7" s="383"/>
      <c r="P7" s="370" t="s">
        <v>22</v>
      </c>
      <c r="Q7" s="359" t="s">
        <v>315</v>
      </c>
    </row>
    <row r="8" spans="2:17" ht="39" customHeight="1" x14ac:dyDescent="0.3">
      <c r="B8" s="373"/>
      <c r="C8" s="34">
        <v>5</v>
      </c>
      <c r="D8" s="38"/>
      <c r="E8" s="38"/>
      <c r="F8" s="38"/>
      <c r="G8" s="38"/>
      <c r="H8" s="38"/>
      <c r="I8" s="39"/>
      <c r="J8" s="40"/>
      <c r="K8" s="39"/>
      <c r="L8" s="39"/>
      <c r="M8" s="39"/>
      <c r="O8" s="384"/>
      <c r="P8" s="371"/>
      <c r="Q8" s="360"/>
    </row>
    <row r="9" spans="2:17" ht="39" customHeight="1" x14ac:dyDescent="0.3">
      <c r="B9" s="373"/>
      <c r="C9" s="34">
        <v>4</v>
      </c>
      <c r="D9" s="38"/>
      <c r="E9" s="38"/>
      <c r="F9" s="38"/>
      <c r="G9" s="38"/>
      <c r="H9" s="38"/>
      <c r="I9" s="39"/>
      <c r="J9" s="40"/>
      <c r="K9" s="39"/>
      <c r="L9" s="39"/>
      <c r="M9" s="39"/>
      <c r="O9" s="385"/>
      <c r="P9" s="372"/>
      <c r="Q9" s="361"/>
    </row>
    <row r="10" spans="2:17" ht="39" customHeight="1" x14ac:dyDescent="0.3">
      <c r="B10" s="373"/>
      <c r="C10" s="34">
        <v>3</v>
      </c>
      <c r="D10" s="38"/>
      <c r="E10" s="38"/>
      <c r="F10" s="38"/>
      <c r="G10" s="38"/>
      <c r="H10" s="38"/>
      <c r="I10" s="39"/>
      <c r="J10" s="40"/>
      <c r="K10" s="39"/>
      <c r="L10" s="39"/>
      <c r="M10" s="39"/>
      <c r="O10" s="367"/>
      <c r="P10" s="370" t="s">
        <v>24</v>
      </c>
      <c r="Q10" s="359" t="s">
        <v>316</v>
      </c>
    </row>
    <row r="11" spans="2:17" ht="39" customHeight="1" x14ac:dyDescent="0.3">
      <c r="B11" s="373"/>
      <c r="C11" s="34">
        <v>2</v>
      </c>
      <c r="D11" s="38"/>
      <c r="E11" s="38"/>
      <c r="F11" s="38"/>
      <c r="G11" s="38"/>
      <c r="H11" s="38"/>
      <c r="I11" s="39"/>
      <c r="J11" s="40"/>
      <c r="K11" s="39"/>
      <c r="L11" s="39"/>
      <c r="M11" s="39"/>
      <c r="O11" s="368"/>
      <c r="P11" s="371"/>
      <c r="Q11" s="360"/>
    </row>
    <row r="12" spans="2:17" ht="39" customHeight="1" x14ac:dyDescent="0.3">
      <c r="B12" s="373"/>
      <c r="C12" s="34">
        <v>1</v>
      </c>
      <c r="D12" s="38"/>
      <c r="E12" s="38"/>
      <c r="F12" s="38"/>
      <c r="G12" s="38"/>
      <c r="H12" s="38"/>
      <c r="I12" s="39"/>
      <c r="J12" s="40"/>
      <c r="K12" s="39"/>
      <c r="L12" s="39"/>
      <c r="M12" s="39"/>
      <c r="O12" s="369"/>
      <c r="P12" s="372"/>
      <c r="Q12" s="361"/>
    </row>
    <row r="13" spans="2:17" ht="39" customHeight="1" x14ac:dyDescent="0.25">
      <c r="B13" s="30"/>
      <c r="C13" s="31"/>
      <c r="D13" s="35">
        <v>1</v>
      </c>
      <c r="E13" s="35">
        <v>2</v>
      </c>
      <c r="F13" s="35">
        <v>3</v>
      </c>
      <c r="G13" s="35">
        <v>4</v>
      </c>
      <c r="H13" s="35">
        <v>5</v>
      </c>
      <c r="I13" s="35">
        <v>6</v>
      </c>
      <c r="J13" s="35">
        <v>7</v>
      </c>
      <c r="K13" s="35">
        <v>8</v>
      </c>
      <c r="L13" s="35">
        <v>9</v>
      </c>
      <c r="M13" s="35">
        <v>10</v>
      </c>
      <c r="O13" s="363"/>
      <c r="P13" s="365" t="s">
        <v>23</v>
      </c>
      <c r="Q13" s="359" t="s">
        <v>317</v>
      </c>
    </row>
    <row r="14" spans="2:17" ht="39" customHeight="1" thickBot="1" x14ac:dyDescent="0.55000000000000004">
      <c r="D14" s="356" t="s">
        <v>10</v>
      </c>
      <c r="E14" s="357"/>
      <c r="F14" s="357"/>
      <c r="G14" s="357"/>
      <c r="H14" s="357"/>
      <c r="I14" s="357"/>
      <c r="J14" s="357"/>
      <c r="K14" s="357"/>
      <c r="L14" s="357"/>
      <c r="M14" s="358"/>
      <c r="O14" s="364"/>
      <c r="P14" s="366"/>
      <c r="Q14" s="362"/>
    </row>
  </sheetData>
  <sheetProtection algorithmName="SHA-512" hashValue="VRguaAz17e3Q+Kn01MQ9e3Nc97lpRSy9JZx3oRvT/oX3espKkamAJ5i2/T+hGGyg6dzlSPWGHgiT3FWmjheBWw==" saltValue="HR8bOhKOtct8Qg5MqSs3UA==" spinCount="100000" sheet="1" objects="1" scenarios="1"/>
  <mergeCells count="16">
    <mergeCell ref="B3:B12"/>
    <mergeCell ref="O2:P3"/>
    <mergeCell ref="Q2:Q3"/>
    <mergeCell ref="O4:O6"/>
    <mergeCell ref="O7:O9"/>
    <mergeCell ref="D14:M14"/>
    <mergeCell ref="Q4:Q6"/>
    <mergeCell ref="Q7:Q9"/>
    <mergeCell ref="Q10:Q12"/>
    <mergeCell ref="Q13:Q14"/>
    <mergeCell ref="O13:O14"/>
    <mergeCell ref="P13:P14"/>
    <mergeCell ref="O10:O12"/>
    <mergeCell ref="P4:P6"/>
    <mergeCell ref="P7:P9"/>
    <mergeCell ref="P10:P12"/>
  </mergeCells>
  <conditionalFormatting sqref="P7 P4 P10 P13">
    <cfRule type="containsText" dxfId="5" priority="14" stopIfTrue="1" operator="containsText" text="TOLERABLE">
      <formula>NOT(ISERROR(SEARCH("TOLERABLE",#REF!)))</formula>
    </cfRule>
    <cfRule type="containsText" dxfId="4" priority="15" stopIfTrue="1" operator="containsText" text="BAJA">
      <formula>NOT(ISERROR(SEARCH("BAJA",#REF!)))</formula>
    </cfRule>
    <cfRule type="containsText" dxfId="3" priority="16" stopIfTrue="1" operator="containsText" text="ALTA">
      <formula>NOT(ISERROR(SEARCH("ALTA",#REF!)))</formula>
    </cfRule>
    <cfRule type="containsText" dxfId="2" priority="17" stopIfTrue="1" operator="containsText" text="CRITICA">
      <formula>NOT(ISERROR(SEARCH("CRITICA",#REF!)))</formula>
    </cfRule>
  </conditionalFormatting>
  <conditionalFormatting sqref="P10">
    <cfRule type="containsText" dxfId="1" priority="18" stopIfTrue="1" operator="containsText" text="MEDIA">
      <formula>NOT(ISERROR(SEARCH("MEDIA",#REF!)))</formula>
    </cfRule>
  </conditionalFormatting>
  <pageMargins left="0.7" right="0.7" top="0.75" bottom="0.75" header="0.3" footer="0.3"/>
  <pageSetup paperSize="9" scale="43" orientation="portrait" horizontalDpi="4294967292"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1</vt:i4>
      </vt:variant>
    </vt:vector>
  </HeadingPairs>
  <TitlesOfParts>
    <vt:vector size="7" baseType="lpstr">
      <vt:lpstr>Instructivo de Llenado</vt:lpstr>
      <vt:lpstr>Información General</vt:lpstr>
      <vt:lpstr>Ejes Rectores</vt:lpstr>
      <vt:lpstr>Matriz Administación Riesgos</vt:lpstr>
      <vt:lpstr>Mapa de Riesgos</vt:lpstr>
      <vt:lpstr>Método de Evaluación</vt:lpstr>
      <vt:lpstr>'Matriz Administación Riesgos'!Títulos_a_imprimir</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Contraloría</cp:lastModifiedBy>
  <cp:lastPrinted>2021-06-25T13:59:55Z</cp:lastPrinted>
  <dcterms:created xsi:type="dcterms:W3CDTF">2015-06-05T18:19:34Z</dcterms:created>
  <dcterms:modified xsi:type="dcterms:W3CDTF">2022-02-18T17:36:18Z</dcterms:modified>
</cp:coreProperties>
</file>